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4425" windowWidth="14940" windowHeight="4440" tabRatio="593" activeTab="9"/>
  </bookViews>
  <sheets>
    <sheet name="РАСХОДИ 2022." sheetId="31" r:id="rId1"/>
    <sheet name="ekonomska klasifikacija2016 (2)" sheetId="17" state="hidden" r:id="rId2"/>
    <sheet name="ek. klasifikacija за об.буџ2016" sheetId="26" state="hidden" r:id="rId3"/>
    <sheet name="ekonomska klasifikacija (3)" sheetId="23" state="hidden" r:id="rId4"/>
    <sheet name="ekonomska klasifikacija" sheetId="16" state="hidden" r:id="rId5"/>
    <sheet name="приходи 2015- реб" sheetId="11" state="hidden" r:id="rId6"/>
    <sheet name="Sheet2" sheetId="19" state="hidden" r:id="rId7"/>
    <sheet name="Sheet3" sheetId="20" state="hidden" r:id="rId8"/>
    <sheet name="Sheet4" sheetId="21" state="hidden" r:id="rId9"/>
    <sheet name="приходи 2021ук" sheetId="32" r:id="rId10"/>
    <sheet name="Sheet1" sheetId="27" r:id="rId11"/>
  </sheets>
  <definedNames>
    <definedName name="_xlnm._FilterDatabase" localSheetId="0" hidden="1">'РАСХОДИ 2022.'!$A$1:$K$1195</definedName>
    <definedName name="_xlnm.Print_Area" localSheetId="0">'РАСХОДИ 2022.'!$A$1:$K$1162</definedName>
  </definedNames>
  <calcPr calcId="124519"/>
</workbook>
</file>

<file path=xl/calcChain.xml><?xml version="1.0" encoding="utf-8"?>
<calcChain xmlns="http://schemas.openxmlformats.org/spreadsheetml/2006/main">
  <c r="F78" i="32"/>
  <c r="F11"/>
  <c r="F10"/>
  <c r="G10" s="1"/>
  <c r="J1048" i="31"/>
  <c r="J355"/>
  <c r="J338"/>
  <c r="J28"/>
  <c r="J816"/>
  <c r="J820" s="1"/>
  <c r="J639"/>
  <c r="J631"/>
  <c r="K631" s="1"/>
  <c r="J487"/>
  <c r="J211"/>
  <c r="K211" s="1"/>
  <c r="K1048"/>
  <c r="J1032"/>
  <c r="J1036" s="1"/>
  <c r="J990"/>
  <c r="J992" s="1"/>
  <c r="J993" s="1"/>
  <c r="J925"/>
  <c r="K925" s="1"/>
  <c r="J906"/>
  <c r="K906" s="1"/>
  <c r="J891"/>
  <c r="J486"/>
  <c r="K486" s="1"/>
  <c r="J432"/>
  <c r="K432" s="1"/>
  <c r="J281"/>
  <c r="J52"/>
  <c r="K52" s="1"/>
  <c r="K338"/>
  <c r="K28"/>
  <c r="F42" i="32"/>
  <c r="F64"/>
  <c r="F58"/>
  <c r="F31"/>
  <c r="F33"/>
  <c r="F35"/>
  <c r="F49"/>
  <c r="F17"/>
  <c r="G5"/>
  <c r="G6"/>
  <c r="G7"/>
  <c r="G12"/>
  <c r="G13"/>
  <c r="G14"/>
  <c r="G16"/>
  <c r="G18"/>
  <c r="G19"/>
  <c r="G20"/>
  <c r="G21"/>
  <c r="G22"/>
  <c r="G23"/>
  <c r="G24"/>
  <c r="G25"/>
  <c r="G26"/>
  <c r="G27"/>
  <c r="G28"/>
  <c r="G29"/>
  <c r="G30"/>
  <c r="G32"/>
  <c r="G34"/>
  <c r="G36"/>
  <c r="G37"/>
  <c r="G38"/>
  <c r="G39"/>
  <c r="G40"/>
  <c r="G41"/>
  <c r="G43"/>
  <c r="G44"/>
  <c r="G45"/>
  <c r="G46"/>
  <c r="G47"/>
  <c r="G48"/>
  <c r="G50"/>
  <c r="G51"/>
  <c r="G52"/>
  <c r="G53"/>
  <c r="G54"/>
  <c r="G55"/>
  <c r="G56"/>
  <c r="G59"/>
  <c r="G60"/>
  <c r="G61"/>
  <c r="G63"/>
  <c r="G65"/>
  <c r="G69"/>
  <c r="G73"/>
  <c r="G77"/>
  <c r="G3"/>
  <c r="J803" i="31"/>
  <c r="J771"/>
  <c r="J774" s="1"/>
  <c r="J776" s="1"/>
  <c r="J729"/>
  <c r="J687"/>
  <c r="J696" s="1"/>
  <c r="K696" s="1"/>
  <c r="J407"/>
  <c r="K407" s="1"/>
  <c r="J287"/>
  <c r="J289" s="1"/>
  <c r="J150"/>
  <c r="J154" s="1"/>
  <c r="K154" s="1"/>
  <c r="J136"/>
  <c r="K136" s="1"/>
  <c r="J104"/>
  <c r="K104" s="1"/>
  <c r="J77"/>
  <c r="J55"/>
  <c r="K55" s="1"/>
  <c r="J17"/>
  <c r="K893"/>
  <c r="K355"/>
  <c r="K281"/>
  <c r="J223"/>
  <c r="K223" s="1"/>
  <c r="K231"/>
  <c r="K118"/>
  <c r="K9"/>
  <c r="K10"/>
  <c r="K11"/>
  <c r="K12"/>
  <c r="K13"/>
  <c r="K14"/>
  <c r="K15"/>
  <c r="K27"/>
  <c r="K29"/>
  <c r="K30"/>
  <c r="K31"/>
  <c r="K47"/>
  <c r="K48"/>
  <c r="K49"/>
  <c r="K50"/>
  <c r="K51"/>
  <c r="K53"/>
  <c r="K69"/>
  <c r="K70"/>
  <c r="K71"/>
  <c r="K72"/>
  <c r="K73"/>
  <c r="K74"/>
  <c r="K75"/>
  <c r="K88"/>
  <c r="K89"/>
  <c r="K90"/>
  <c r="K91"/>
  <c r="K93"/>
  <c r="K94"/>
  <c r="K96"/>
  <c r="K98"/>
  <c r="K101"/>
  <c r="K102"/>
  <c r="K119"/>
  <c r="K120"/>
  <c r="K121"/>
  <c r="K122"/>
  <c r="K123"/>
  <c r="K124"/>
  <c r="K125"/>
  <c r="K126"/>
  <c r="K127"/>
  <c r="K128"/>
  <c r="K129"/>
  <c r="K130"/>
  <c r="K132"/>
  <c r="K144"/>
  <c r="K145"/>
  <c r="K146"/>
  <c r="K148"/>
  <c r="K149"/>
  <c r="K152"/>
  <c r="K153"/>
  <c r="K159"/>
  <c r="K161"/>
  <c r="K162"/>
  <c r="K164"/>
  <c r="K166"/>
  <c r="K171"/>
  <c r="K173"/>
  <c r="K174"/>
  <c r="K176"/>
  <c r="K178"/>
  <c r="K183"/>
  <c r="K185"/>
  <c r="K186"/>
  <c r="K188"/>
  <c r="K190"/>
  <c r="K195"/>
  <c r="K196"/>
  <c r="K197"/>
  <c r="K198"/>
  <c r="K210"/>
  <c r="K212"/>
  <c r="K213"/>
  <c r="K214"/>
  <c r="K215"/>
  <c r="K217"/>
  <c r="K218"/>
  <c r="K232"/>
  <c r="K244"/>
  <c r="K246"/>
  <c r="K247"/>
  <c r="K249"/>
  <c r="K251"/>
  <c r="K256"/>
  <c r="K257"/>
  <c r="K269"/>
  <c r="K271"/>
  <c r="K272"/>
  <c r="K274"/>
  <c r="K276"/>
  <c r="K282"/>
  <c r="K283"/>
  <c r="K293"/>
  <c r="K305"/>
  <c r="K318"/>
  <c r="K333"/>
  <c r="K334"/>
  <c r="K335"/>
  <c r="K336"/>
  <c r="K337"/>
  <c r="K339"/>
  <c r="K340"/>
  <c r="K341"/>
  <c r="K342"/>
  <c r="K343"/>
  <c r="K356"/>
  <c r="K357"/>
  <c r="K358"/>
  <c r="K359"/>
  <c r="K360"/>
  <c r="K361"/>
  <c r="K362"/>
  <c r="K374"/>
  <c r="K386"/>
  <c r="K387"/>
  <c r="K398"/>
  <c r="K399"/>
  <c r="K400"/>
  <c r="K401"/>
  <c r="K402"/>
  <c r="K403"/>
  <c r="K404"/>
  <c r="K405"/>
  <c r="K419"/>
  <c r="K420"/>
  <c r="K434"/>
  <c r="K448"/>
  <c r="K451"/>
  <c r="K453"/>
  <c r="K455"/>
  <c r="K457"/>
  <c r="K474"/>
  <c r="K488"/>
  <c r="K489"/>
  <c r="K490"/>
  <c r="K491"/>
  <c r="K492"/>
  <c r="K493"/>
  <c r="K494"/>
  <c r="K495"/>
  <c r="K496"/>
  <c r="K497"/>
  <c r="K507"/>
  <c r="K508"/>
  <c r="K509"/>
  <c r="K510"/>
  <c r="K512"/>
  <c r="K517"/>
  <c r="K519"/>
  <c r="K521"/>
  <c r="K526"/>
  <c r="K528"/>
  <c r="K530"/>
  <c r="K535"/>
  <c r="K536"/>
  <c r="K538"/>
  <c r="K540"/>
  <c r="K545"/>
  <c r="K546"/>
  <c r="K547"/>
  <c r="K548"/>
  <c r="K550"/>
  <c r="K552"/>
  <c r="K554"/>
  <c r="K556"/>
  <c r="K559"/>
  <c r="K566"/>
  <c r="K568"/>
  <c r="K569"/>
  <c r="K570"/>
  <c r="K571"/>
  <c r="K572"/>
  <c r="K573"/>
  <c r="K574"/>
  <c r="K588"/>
  <c r="K589"/>
  <c r="K590"/>
  <c r="K591"/>
  <c r="K592"/>
  <c r="K593"/>
  <c r="K594"/>
  <c r="K595"/>
  <c r="K596"/>
  <c r="K597"/>
  <c r="K598"/>
  <c r="K600"/>
  <c r="K602"/>
  <c r="K603"/>
  <c r="K620"/>
  <c r="K621"/>
  <c r="K622"/>
  <c r="K623"/>
  <c r="K624"/>
  <c r="K625"/>
  <c r="K626"/>
  <c r="K627"/>
  <c r="K628"/>
  <c r="K629"/>
  <c r="K630"/>
  <c r="K632"/>
  <c r="K633"/>
  <c r="K634"/>
  <c r="K635"/>
  <c r="K636"/>
  <c r="K647"/>
  <c r="K648"/>
  <c r="K650"/>
  <c r="K651"/>
  <c r="K656"/>
  <c r="K658"/>
  <c r="K659"/>
  <c r="K661"/>
  <c r="K663"/>
  <c r="K664"/>
  <c r="K670"/>
  <c r="K671"/>
  <c r="K672"/>
  <c r="K673"/>
  <c r="K674"/>
  <c r="K675"/>
  <c r="K676"/>
  <c r="K677"/>
  <c r="K678"/>
  <c r="K679"/>
  <c r="K680"/>
  <c r="K681"/>
  <c r="K682"/>
  <c r="K685"/>
  <c r="K712"/>
  <c r="K713"/>
  <c r="K718"/>
  <c r="K723"/>
  <c r="K727"/>
  <c r="K753"/>
  <c r="K754"/>
  <c r="K756"/>
  <c r="K758"/>
  <c r="K759"/>
  <c r="K763"/>
  <c r="K767"/>
  <c r="K768"/>
  <c r="K794"/>
  <c r="K801"/>
  <c r="K817"/>
  <c r="K818"/>
  <c r="K829"/>
  <c r="K831"/>
  <c r="K835"/>
  <c r="K837"/>
  <c r="K846"/>
  <c r="K848"/>
  <c r="K860"/>
  <c r="K861"/>
  <c r="K863"/>
  <c r="K875"/>
  <c r="K876"/>
  <c r="K878"/>
  <c r="K879"/>
  <c r="K881"/>
  <c r="K883"/>
  <c r="K889"/>
  <c r="K891"/>
  <c r="K892"/>
  <c r="K924"/>
  <c r="K926"/>
  <c r="K927"/>
  <c r="K940"/>
  <c r="K941"/>
  <c r="K954"/>
  <c r="K956"/>
  <c r="K959"/>
  <c r="K961"/>
  <c r="K966"/>
  <c r="K968"/>
  <c r="K970"/>
  <c r="K976"/>
  <c r="K978"/>
  <c r="K979"/>
  <c r="K981"/>
  <c r="K982"/>
  <c r="K1002"/>
  <c r="K1004"/>
  <c r="K1005"/>
  <c r="K1007"/>
  <c r="K1009"/>
  <c r="K1015"/>
  <c r="K1016"/>
  <c r="K1017"/>
  <c r="K1019"/>
  <c r="K1032"/>
  <c r="K1033"/>
  <c r="K1034"/>
  <c r="K1047"/>
  <c r="K1049"/>
  <c r="K1058"/>
  <c r="K1059"/>
  <c r="K1060"/>
  <c r="K1062"/>
  <c r="K1063"/>
  <c r="K1064"/>
  <c r="K1070"/>
  <c r="K1071"/>
  <c r="K1073"/>
  <c r="K1074"/>
  <c r="K1076"/>
  <c r="K1090"/>
  <c r="K1091"/>
  <c r="K1092"/>
  <c r="K1093"/>
  <c r="K1094"/>
  <c r="K1095"/>
  <c r="K1097"/>
  <c r="K1098"/>
  <c r="K1099"/>
  <c r="K1100"/>
  <c r="K1101"/>
  <c r="K1102"/>
  <c r="K1115"/>
  <c r="K1116"/>
  <c r="K1117"/>
  <c r="K1139"/>
  <c r="K1152"/>
  <c r="K1153"/>
  <c r="K1157"/>
  <c r="K1159"/>
  <c r="K1160"/>
  <c r="K8"/>
  <c r="J1160"/>
  <c r="J1159"/>
  <c r="J1157"/>
  <c r="J1141"/>
  <c r="K1141" s="1"/>
  <c r="J1119"/>
  <c r="J1122" s="1"/>
  <c r="K1122" s="1"/>
  <c r="J1104"/>
  <c r="K1104" s="1"/>
  <c r="J1078"/>
  <c r="K1078" s="1"/>
  <c r="J1064"/>
  <c r="J1063"/>
  <c r="J1062"/>
  <c r="J1058"/>
  <c r="J1014"/>
  <c r="K1014" s="1"/>
  <c r="J1009"/>
  <c r="J1007"/>
  <c r="J1005"/>
  <c r="J1004"/>
  <c r="J982"/>
  <c r="J981"/>
  <c r="J979"/>
  <c r="J978"/>
  <c r="J970"/>
  <c r="J968"/>
  <c r="J961"/>
  <c r="J959"/>
  <c r="J956"/>
  <c r="J943"/>
  <c r="K943" s="1"/>
  <c r="J895"/>
  <c r="J896" s="1"/>
  <c r="J883"/>
  <c r="J881"/>
  <c r="J879"/>
  <c r="J878"/>
  <c r="J865"/>
  <c r="J867" s="1"/>
  <c r="K867" s="1"/>
  <c r="J850"/>
  <c r="K850" s="1"/>
  <c r="J837"/>
  <c r="J831"/>
  <c r="K803"/>
  <c r="J796"/>
  <c r="K796" s="1"/>
  <c r="K771"/>
  <c r="K729"/>
  <c r="K687"/>
  <c r="J606"/>
  <c r="K606" s="1"/>
  <c r="J567"/>
  <c r="J576" s="1"/>
  <c r="K576" s="1"/>
  <c r="J559"/>
  <c r="J556"/>
  <c r="J554"/>
  <c r="J552"/>
  <c r="J540"/>
  <c r="J538"/>
  <c r="J530"/>
  <c r="J528"/>
  <c r="J521"/>
  <c r="J519"/>
  <c r="J512"/>
  <c r="K487"/>
  <c r="J477"/>
  <c r="K477" s="1"/>
  <c r="J476"/>
  <c r="K476" s="1"/>
  <c r="J457"/>
  <c r="J453"/>
  <c r="J422"/>
  <c r="K422"/>
  <c r="J409"/>
  <c r="K409"/>
  <c r="J389"/>
  <c r="K389" s="1"/>
  <c r="J376"/>
  <c r="K376" s="1"/>
  <c r="J345"/>
  <c r="J346" s="1"/>
  <c r="J320"/>
  <c r="K320" s="1"/>
  <c r="J307"/>
  <c r="K307" s="1"/>
  <c r="J297"/>
  <c r="K297" s="1"/>
  <c r="J295"/>
  <c r="K295" s="1"/>
  <c r="J276"/>
  <c r="J274"/>
  <c r="J272"/>
  <c r="J271"/>
  <c r="J259"/>
  <c r="J260" s="1"/>
  <c r="J251"/>
  <c r="J249"/>
  <c r="J247"/>
  <c r="J246"/>
  <c r="J234"/>
  <c r="K234" s="1"/>
  <c r="J222"/>
  <c r="K222" s="1"/>
  <c r="J200"/>
  <c r="J201" s="1"/>
  <c r="J190"/>
  <c r="J188"/>
  <c r="J186"/>
  <c r="J185"/>
  <c r="J178"/>
  <c r="J176"/>
  <c r="J174"/>
  <c r="J173"/>
  <c r="J166"/>
  <c r="J164"/>
  <c r="J162"/>
  <c r="J161"/>
  <c r="J107"/>
  <c r="K107" s="1"/>
  <c r="K77"/>
  <c r="J33"/>
  <c r="K33" s="1"/>
  <c r="K17"/>
  <c r="I407"/>
  <c r="D4" i="32"/>
  <c r="E4"/>
  <c r="D11"/>
  <c r="E11"/>
  <c r="D17"/>
  <c r="E17"/>
  <c r="D31"/>
  <c r="E31"/>
  <c r="E33"/>
  <c r="D35"/>
  <c r="E35"/>
  <c r="D42"/>
  <c r="E42"/>
  <c r="G42" s="1"/>
  <c r="D49"/>
  <c r="E49"/>
  <c r="D58"/>
  <c r="E58"/>
  <c r="G58" s="1"/>
  <c r="D62"/>
  <c r="E62"/>
  <c r="G62" s="1"/>
  <c r="D64"/>
  <c r="E64"/>
  <c r="D66"/>
  <c r="E66"/>
  <c r="D68"/>
  <c r="E68"/>
  <c r="G68" s="1"/>
  <c r="E70"/>
  <c r="E72"/>
  <c r="G72" s="1"/>
  <c r="D74"/>
  <c r="E74"/>
  <c r="D76"/>
  <c r="E76"/>
  <c r="G76" s="1"/>
  <c r="C1" i="21"/>
  <c r="C2"/>
  <c r="C3"/>
  <c r="C4"/>
  <c r="C5"/>
  <c r="C6"/>
  <c r="C7"/>
  <c r="C8"/>
  <c r="C9"/>
  <c r="C10"/>
  <c r="C11"/>
  <c r="C13"/>
  <c r="C15"/>
  <c r="C18"/>
  <c r="C20"/>
  <c r="C21"/>
  <c r="C22"/>
  <c r="C25"/>
  <c r="C26"/>
  <c r="C27"/>
  <c r="C28"/>
  <c r="C29"/>
  <c r="C31"/>
  <c r="C32"/>
  <c r="C33"/>
  <c r="C34"/>
  <c r="C35"/>
  <c r="C36"/>
  <c r="C37"/>
  <c r="C40"/>
  <c r="C41"/>
  <c r="C42"/>
  <c r="C43"/>
  <c r="C45"/>
  <c r="C46"/>
  <c r="C48"/>
  <c r="C49"/>
  <c r="C50"/>
  <c r="C52"/>
  <c r="C53"/>
  <c r="C54"/>
  <c r="C55"/>
  <c r="C56"/>
  <c r="C57"/>
  <c r="C58"/>
  <c r="C59"/>
  <c r="C60"/>
  <c r="C61"/>
  <c r="C62"/>
  <c r="C63"/>
  <c r="C64"/>
  <c r="C65"/>
  <c r="C66"/>
  <c r="C67"/>
  <c r="C68"/>
  <c r="E5" i="20"/>
  <c r="E6"/>
  <c r="E7"/>
  <c r="E8"/>
  <c r="E9"/>
  <c r="E10"/>
  <c r="C11"/>
  <c r="E13"/>
  <c r="E14"/>
  <c r="E15"/>
  <c r="E16"/>
  <c r="E17"/>
  <c r="E18"/>
  <c r="C19"/>
  <c r="E19"/>
  <c r="E23"/>
  <c r="E24"/>
  <c r="C25"/>
  <c r="E25"/>
  <c r="E26"/>
  <c r="E27"/>
  <c r="C28"/>
  <c r="E28"/>
  <c r="C29"/>
  <c r="E29"/>
  <c r="E30"/>
  <c r="C31"/>
  <c r="E31"/>
  <c r="E32"/>
  <c r="C33"/>
  <c r="E33"/>
  <c r="E34"/>
  <c r="E35"/>
  <c r="E37"/>
  <c r="E40"/>
  <c r="C42"/>
  <c r="E42"/>
  <c r="E43"/>
  <c r="E45"/>
  <c r="E46"/>
  <c r="E48"/>
  <c r="C50"/>
  <c r="E50"/>
  <c r="E52"/>
  <c r="C55"/>
  <c r="E55"/>
  <c r="D4" i="19"/>
  <c r="E4"/>
  <c r="D11"/>
  <c r="E11"/>
  <c r="D16"/>
  <c r="E16"/>
  <c r="D28"/>
  <c r="E28"/>
  <c r="E30"/>
  <c r="D32"/>
  <c r="E32"/>
  <c r="D38"/>
  <c r="E38"/>
  <c r="D44"/>
  <c r="E44"/>
  <c r="D51"/>
  <c r="E51"/>
  <c r="D55"/>
  <c r="E55"/>
  <c r="D57"/>
  <c r="E57"/>
  <c r="D59"/>
  <c r="E59"/>
  <c r="D61"/>
  <c r="E61"/>
  <c r="D63"/>
  <c r="E63"/>
  <c r="D65"/>
  <c r="E65"/>
  <c r="E67"/>
  <c r="D4" i="11"/>
  <c r="E4"/>
  <c r="D11"/>
  <c r="E11"/>
  <c r="D16"/>
  <c r="E16"/>
  <c r="D28"/>
  <c r="E28"/>
  <c r="E30"/>
  <c r="D32"/>
  <c r="E32"/>
  <c r="D38"/>
  <c r="E38"/>
  <c r="D45"/>
  <c r="E45"/>
  <c r="D52"/>
  <c r="E52"/>
  <c r="D56"/>
  <c r="E56"/>
  <c r="D58"/>
  <c r="E58"/>
  <c r="D60"/>
  <c r="E60"/>
  <c r="D62"/>
  <c r="E62"/>
  <c r="D64"/>
  <c r="E64"/>
  <c r="D66"/>
  <c r="D68"/>
  <c r="E66"/>
  <c r="C12" i="16"/>
  <c r="C20"/>
  <c r="C26"/>
  <c r="C29"/>
  <c r="C30"/>
  <c r="C32"/>
  <c r="C39"/>
  <c r="C34" s="1"/>
  <c r="C43"/>
  <c r="C51"/>
  <c r="C55"/>
  <c r="C13" i="23"/>
  <c r="C21"/>
  <c r="C27"/>
  <c r="C30"/>
  <c r="C31"/>
  <c r="C35"/>
  <c r="C37"/>
  <c r="C46"/>
  <c r="C54"/>
  <c r="C58"/>
  <c r="E6" i="26"/>
  <c r="E7"/>
  <c r="E8"/>
  <c r="E9"/>
  <c r="E10"/>
  <c r="E11"/>
  <c r="E12"/>
  <c r="C13"/>
  <c r="D13"/>
  <c r="E15"/>
  <c r="E16"/>
  <c r="E17"/>
  <c r="E18"/>
  <c r="E19"/>
  <c r="E20"/>
  <c r="C21"/>
  <c r="D21"/>
  <c r="E25"/>
  <c r="E26"/>
  <c r="C27"/>
  <c r="D27"/>
  <c r="E28"/>
  <c r="C30"/>
  <c r="D30"/>
  <c r="E30"/>
  <c r="C31"/>
  <c r="D31"/>
  <c r="E31"/>
  <c r="E32"/>
  <c r="E34"/>
  <c r="C35"/>
  <c r="D35"/>
  <c r="E35"/>
  <c r="E36"/>
  <c r="C37"/>
  <c r="C59"/>
  <c r="D37"/>
  <c r="E38"/>
  <c r="E39"/>
  <c r="E41"/>
  <c r="E44"/>
  <c r="C46"/>
  <c r="D46"/>
  <c r="E47"/>
  <c r="E49"/>
  <c r="E50"/>
  <c r="E53"/>
  <c r="C54"/>
  <c r="D54"/>
  <c r="E54"/>
  <c r="C58"/>
  <c r="D58"/>
  <c r="E6" i="17"/>
  <c r="E7"/>
  <c r="E8"/>
  <c r="E9"/>
  <c r="E10"/>
  <c r="E11"/>
  <c r="E12"/>
  <c r="C13"/>
  <c r="D13"/>
  <c r="E13"/>
  <c r="E15"/>
  <c r="E16"/>
  <c r="E17"/>
  <c r="E18"/>
  <c r="E19"/>
  <c r="E20"/>
  <c r="C21"/>
  <c r="D21"/>
  <c r="E21"/>
  <c r="E25"/>
  <c r="E26"/>
  <c r="C27"/>
  <c r="D27"/>
  <c r="E27"/>
  <c r="E28"/>
  <c r="E29"/>
  <c r="C30"/>
  <c r="D30"/>
  <c r="E30"/>
  <c r="C31"/>
  <c r="D31"/>
  <c r="E31"/>
  <c r="E32"/>
  <c r="E34"/>
  <c r="C35"/>
  <c r="D35"/>
  <c r="E36"/>
  <c r="E35"/>
  <c r="C37"/>
  <c r="D37"/>
  <c r="E38"/>
  <c r="E39"/>
  <c r="E37"/>
  <c r="E41"/>
  <c r="E44"/>
  <c r="C46"/>
  <c r="E46"/>
  <c r="E47"/>
  <c r="E49"/>
  <c r="E50"/>
  <c r="E51"/>
  <c r="E52"/>
  <c r="E53"/>
  <c r="C54"/>
  <c r="D54"/>
  <c r="E54"/>
  <c r="E55"/>
  <c r="E56"/>
  <c r="E57"/>
  <c r="C58"/>
  <c r="D58"/>
  <c r="D59"/>
  <c r="H13" i="31"/>
  <c r="H17"/>
  <c r="I17"/>
  <c r="I18"/>
  <c r="I20"/>
  <c r="I22"/>
  <c r="I28"/>
  <c r="H55"/>
  <c r="H56"/>
  <c r="I55"/>
  <c r="I77"/>
  <c r="I82"/>
  <c r="H82"/>
  <c r="I104"/>
  <c r="I105"/>
  <c r="I107"/>
  <c r="H135"/>
  <c r="H136"/>
  <c r="I136"/>
  <c r="I139"/>
  <c r="E144"/>
  <c r="H149"/>
  <c r="H150"/>
  <c r="I150"/>
  <c r="I152"/>
  <c r="I153"/>
  <c r="I161"/>
  <c r="I173"/>
  <c r="I174"/>
  <c r="H185"/>
  <c r="H186"/>
  <c r="I185"/>
  <c r="I200"/>
  <c r="I201"/>
  <c r="H211"/>
  <c r="H218"/>
  <c r="H220"/>
  <c r="I211"/>
  <c r="I220"/>
  <c r="I225"/>
  <c r="I226"/>
  <c r="I222"/>
  <c r="I223"/>
  <c r="I234"/>
  <c r="I246"/>
  <c r="I247"/>
  <c r="H259"/>
  <c r="H260"/>
  <c r="I259"/>
  <c r="H271"/>
  <c r="H272"/>
  <c r="I271"/>
  <c r="I272"/>
  <c r="I274"/>
  <c r="I276"/>
  <c r="I287"/>
  <c r="I285"/>
  <c r="I295"/>
  <c r="I297"/>
  <c r="I307"/>
  <c r="I308"/>
  <c r="I310"/>
  <c r="I312"/>
  <c r="H320"/>
  <c r="H322"/>
  <c r="I320"/>
  <c r="I338"/>
  <c r="H345"/>
  <c r="H346"/>
  <c r="I355"/>
  <c r="H376"/>
  <c r="H377"/>
  <c r="I376"/>
  <c r="I377"/>
  <c r="I389"/>
  <c r="I391"/>
  <c r="H409"/>
  <c r="H410"/>
  <c r="I409"/>
  <c r="I410"/>
  <c r="I411"/>
  <c r="I412"/>
  <c r="I414"/>
  <c r="I422"/>
  <c r="H437"/>
  <c r="H438"/>
  <c r="I437"/>
  <c r="I438"/>
  <c r="I451"/>
  <c r="I453"/>
  <c r="H453"/>
  <c r="H464"/>
  <c r="H465"/>
  <c r="H476"/>
  <c r="H477"/>
  <c r="I476"/>
  <c r="I477"/>
  <c r="I479"/>
  <c r="I487"/>
  <c r="H499"/>
  <c r="I512"/>
  <c r="I556"/>
  <c r="I519"/>
  <c r="I528"/>
  <c r="I538"/>
  <c r="I547"/>
  <c r="I552"/>
  <c r="I567"/>
  <c r="H606"/>
  <c r="H611"/>
  <c r="I606"/>
  <c r="I609"/>
  <c r="H614"/>
  <c r="H631"/>
  <c r="I631"/>
  <c r="I639"/>
  <c r="I641"/>
  <c r="I664"/>
  <c r="I663"/>
  <c r="I650"/>
  <c r="H658"/>
  <c r="I658"/>
  <c r="I687"/>
  <c r="H696"/>
  <c r="H706"/>
  <c r="H729"/>
  <c r="I729"/>
  <c r="E753"/>
  <c r="H771"/>
  <c r="I771"/>
  <c r="H789"/>
  <c r="I796"/>
  <c r="I803"/>
  <c r="I804"/>
  <c r="H809"/>
  <c r="H810"/>
  <c r="H811"/>
  <c r="I816"/>
  <c r="I831"/>
  <c r="I837"/>
  <c r="H838"/>
  <c r="H840"/>
  <c r="I850"/>
  <c r="I851"/>
  <c r="I865"/>
  <c r="I868"/>
  <c r="I870"/>
  <c r="I878"/>
  <c r="H883"/>
  <c r="I895"/>
  <c r="I896"/>
  <c r="I898"/>
  <c r="I900"/>
  <c r="I908"/>
  <c r="I929"/>
  <c r="I932"/>
  <c r="I934"/>
  <c r="I985"/>
  <c r="I984"/>
  <c r="I943"/>
  <c r="I946"/>
  <c r="I956"/>
  <c r="I959"/>
  <c r="I968"/>
  <c r="I978"/>
  <c r="I979"/>
  <c r="I981"/>
  <c r="I992"/>
  <c r="I993"/>
  <c r="I1004"/>
  <c r="I1005"/>
  <c r="I1007"/>
  <c r="I1009"/>
  <c r="I1014"/>
  <c r="I1021"/>
  <c r="I1036"/>
  <c r="I1051"/>
  <c r="I1052"/>
  <c r="I1058"/>
  <c r="I1062"/>
  <c r="I1078"/>
  <c r="I1104"/>
  <c r="I1127"/>
  <c r="I1126"/>
  <c r="I1119"/>
  <c r="I1122"/>
  <c r="H1126"/>
  <c r="H1141"/>
  <c r="H1146"/>
  <c r="I1141"/>
  <c r="I1147"/>
  <c r="H1147"/>
  <c r="I1157"/>
  <c r="I1160"/>
  <c r="Q1196"/>
  <c r="F33" i="26"/>
  <c r="F36"/>
  <c r="F39"/>
  <c r="F42"/>
  <c r="F45"/>
  <c r="F51"/>
  <c r="F56"/>
  <c r="F58"/>
  <c r="F59"/>
  <c r="F6"/>
  <c r="F8"/>
  <c r="F10"/>
  <c r="F12"/>
  <c r="F16"/>
  <c r="F18"/>
  <c r="F20"/>
  <c r="F26"/>
  <c r="F32"/>
  <c r="F41"/>
  <c r="F44"/>
  <c r="F48"/>
  <c r="F50"/>
  <c r="F55"/>
  <c r="F29"/>
  <c r="F34"/>
  <c r="F38"/>
  <c r="F47"/>
  <c r="F53"/>
  <c r="F7"/>
  <c r="F9"/>
  <c r="F15"/>
  <c r="F28"/>
  <c r="F43"/>
  <c r="F57"/>
  <c r="F11"/>
  <c r="F17"/>
  <c r="F25"/>
  <c r="F31"/>
  <c r="F19"/>
  <c r="F40"/>
  <c r="F49"/>
  <c r="E68" i="11"/>
  <c r="F4"/>
  <c r="F35" i="26"/>
  <c r="F57" i="19"/>
  <c r="D67"/>
  <c r="F35" i="17"/>
  <c r="C59"/>
  <c r="F58"/>
  <c r="F37" i="26"/>
  <c r="E37"/>
  <c r="E11" i="20"/>
  <c r="C56"/>
  <c r="E56"/>
  <c r="C59" i="23"/>
  <c r="E71" i="19"/>
  <c r="F65"/>
  <c r="D59" i="26"/>
  <c r="E59"/>
  <c r="F21" i="17"/>
  <c r="F21" i="26"/>
  <c r="F52" i="11"/>
  <c r="F46" i="26"/>
  <c r="E46"/>
  <c r="E54" i="23"/>
  <c r="F11" i="11"/>
  <c r="F37" i="17"/>
  <c r="F27"/>
  <c r="F54" i="26"/>
  <c r="F27"/>
  <c r="F13"/>
  <c r="F32" i="11"/>
  <c r="F16"/>
  <c r="F63" i="19"/>
  <c r="F59"/>
  <c r="F55"/>
  <c r="F4"/>
  <c r="E58" i="17"/>
  <c r="E27" i="26"/>
  <c r="E21"/>
  <c r="E13"/>
  <c r="E6" i="23"/>
  <c r="E8"/>
  <c r="E10"/>
  <c r="E15"/>
  <c r="E17"/>
  <c r="E19"/>
  <c r="D26"/>
  <c r="E27"/>
  <c r="E29"/>
  <c r="D34"/>
  <c r="D36"/>
  <c r="E37"/>
  <c r="E39"/>
  <c r="D42"/>
  <c r="E44"/>
  <c r="E46"/>
  <c r="D49"/>
  <c r="D51"/>
  <c r="E53"/>
  <c r="D55"/>
  <c r="D6"/>
  <c r="D8"/>
  <c r="D10"/>
  <c r="E12"/>
  <c r="D15"/>
  <c r="D17"/>
  <c r="D19"/>
  <c r="E25"/>
  <c r="D27"/>
  <c r="D29"/>
  <c r="E32"/>
  <c r="D37"/>
  <c r="D39"/>
  <c r="E41"/>
  <c r="D44"/>
  <c r="D46"/>
  <c r="E48"/>
  <c r="E50"/>
  <c r="D53"/>
  <c r="E57"/>
  <c r="E7"/>
  <c r="E9"/>
  <c r="E11"/>
  <c r="E16"/>
  <c r="E18"/>
  <c r="E20"/>
  <c r="D25"/>
  <c r="E28"/>
  <c r="D32"/>
  <c r="E38"/>
  <c r="D41"/>
  <c r="E43"/>
  <c r="E47"/>
  <c r="D50"/>
  <c r="D52"/>
  <c r="E56"/>
  <c r="D11"/>
  <c r="D18"/>
  <c r="E26"/>
  <c r="E45"/>
  <c r="E51"/>
  <c r="D58"/>
  <c r="D9"/>
  <c r="D16"/>
  <c r="E21"/>
  <c r="E36"/>
  <c r="E42"/>
  <c r="E49"/>
  <c r="E31"/>
  <c r="D7"/>
  <c r="D13"/>
  <c r="D28"/>
  <c r="E40"/>
  <c r="D47"/>
  <c r="E55"/>
  <c r="D20"/>
  <c r="D38"/>
  <c r="E59"/>
  <c r="D21"/>
  <c r="E35"/>
  <c r="E13"/>
  <c r="D54"/>
  <c r="D30"/>
  <c r="F16" i="19"/>
  <c r="D35" i="23"/>
  <c r="E58"/>
  <c r="F67" i="19"/>
  <c r="F6"/>
  <c r="F10"/>
  <c r="F12"/>
  <c r="F18"/>
  <c r="F22"/>
  <c r="F26"/>
  <c r="F28"/>
  <c r="F31"/>
  <c r="F33"/>
  <c r="F37"/>
  <c r="F39"/>
  <c r="F43"/>
  <c r="F45"/>
  <c r="F49"/>
  <c r="F51"/>
  <c r="F69"/>
  <c r="F5"/>
  <c r="F9"/>
  <c r="F11"/>
  <c r="F15"/>
  <c r="F17"/>
  <c r="F21"/>
  <c r="F25"/>
  <c r="F30"/>
  <c r="F32"/>
  <c r="F36"/>
  <c r="F38"/>
  <c r="F42"/>
  <c r="F44"/>
  <c r="F48"/>
  <c r="F54"/>
  <c r="F56"/>
  <c r="F58"/>
  <c r="F60"/>
  <c r="F62"/>
  <c r="F64"/>
  <c r="F66"/>
  <c r="F68"/>
  <c r="F8"/>
  <c r="F14"/>
  <c r="F20"/>
  <c r="F24"/>
  <c r="F35"/>
  <c r="F41"/>
  <c r="F47"/>
  <c r="F53"/>
  <c r="F13"/>
  <c r="F23"/>
  <c r="F29"/>
  <c r="F34"/>
  <c r="F70"/>
  <c r="F27"/>
  <c r="F19"/>
  <c r="F40"/>
  <c r="F50"/>
  <c r="F46"/>
  <c r="F52"/>
  <c r="F7"/>
  <c r="F7" i="17"/>
  <c r="F9"/>
  <c r="F11"/>
  <c r="F15"/>
  <c r="F17"/>
  <c r="F19"/>
  <c r="F25"/>
  <c r="F28"/>
  <c r="F38"/>
  <c r="F48"/>
  <c r="F50"/>
  <c r="F32"/>
  <c r="F40"/>
  <c r="F43"/>
  <c r="F47"/>
  <c r="F55"/>
  <c r="F57"/>
  <c r="F59"/>
  <c r="F6"/>
  <c r="F8"/>
  <c r="F10"/>
  <c r="F12"/>
  <c r="F16"/>
  <c r="F18"/>
  <c r="F20"/>
  <c r="F26"/>
  <c r="F29"/>
  <c r="F36"/>
  <c r="F39"/>
  <c r="F42"/>
  <c r="F45"/>
  <c r="F49"/>
  <c r="F51"/>
  <c r="E59"/>
  <c r="F44"/>
  <c r="F56"/>
  <c r="F46"/>
  <c r="F54"/>
  <c r="F31"/>
  <c r="F41"/>
  <c r="F53"/>
  <c r="F6" i="11"/>
  <c r="F13"/>
  <c r="F23"/>
  <c r="F35"/>
  <c r="F42"/>
  <c r="F49"/>
  <c r="F67"/>
  <c r="F3"/>
  <c r="F5"/>
  <c r="F10"/>
  <c r="F12"/>
  <c r="F22"/>
  <c r="F34"/>
  <c r="F40"/>
  <c r="F47"/>
  <c r="F66"/>
  <c r="F68"/>
  <c r="F9"/>
  <c r="F21"/>
  <c r="F25"/>
  <c r="F29"/>
  <c r="F37"/>
  <c r="F39"/>
  <c r="F44"/>
  <c r="F46"/>
  <c r="F54"/>
  <c r="F57"/>
  <c r="F59"/>
  <c r="F38"/>
  <c r="F45"/>
  <c r="F53"/>
  <c r="F50"/>
  <c r="F7"/>
  <c r="F56"/>
  <c r="F18"/>
  <c r="F43"/>
  <c r="F14"/>
  <c r="F24"/>
  <c r="F58"/>
  <c r="F28"/>
  <c r="F36"/>
  <c r="D31" i="23"/>
  <c r="F61" i="19"/>
  <c r="F13" i="17"/>
  <c r="D59" i="23"/>
  <c r="I867" i="31"/>
  <c r="I820"/>
  <c r="I821"/>
  <c r="I823"/>
  <c r="I235"/>
  <c r="I503"/>
  <c r="I910"/>
  <c r="I912"/>
  <c r="I914"/>
  <c r="I916"/>
  <c r="I918"/>
  <c r="I948"/>
  <c r="I164"/>
  <c r="I1037"/>
  <c r="I611"/>
  <c r="I530"/>
  <c r="I249"/>
  <c r="I251"/>
  <c r="I1146"/>
  <c r="I260"/>
  <c r="I651"/>
  <c r="I1084"/>
  <c r="I1064"/>
  <c r="I154"/>
  <c r="I186"/>
  <c r="I188"/>
  <c r="I190"/>
  <c r="I423"/>
  <c r="I806"/>
  <c r="I808"/>
  <c r="I810"/>
  <c r="I811"/>
  <c r="I1132"/>
  <c r="I1142"/>
  <c r="I1053"/>
  <c r="I696"/>
  <c r="I692"/>
  <c r="I521"/>
  <c r="I176"/>
  <c r="I178"/>
  <c r="I81"/>
  <c r="I1109"/>
  <c r="I1159"/>
  <c r="I576"/>
  <c r="I33"/>
  <c r="I36"/>
  <c r="I38"/>
  <c r="I40"/>
  <c r="I1124"/>
  <c r="I540"/>
  <c r="I289"/>
  <c r="I299"/>
  <c r="I300"/>
  <c r="I995"/>
  <c r="I853"/>
  <c r="I982"/>
  <c r="I455"/>
  <c r="I457"/>
  <c r="I440"/>
  <c r="I393"/>
  <c r="I379"/>
  <c r="I203"/>
  <c r="I961"/>
  <c r="I481"/>
  <c r="I1079"/>
  <c r="I1063"/>
  <c r="I970"/>
  <c r="I879"/>
  <c r="I322"/>
  <c r="I63"/>
  <c r="I162"/>
  <c r="I774"/>
  <c r="I732"/>
  <c r="I659"/>
  <c r="I661"/>
  <c r="I364"/>
  <c r="I345"/>
  <c r="I79"/>
  <c r="I56"/>
  <c r="I109"/>
  <c r="I499"/>
  <c r="I237"/>
  <c r="I1039"/>
  <c r="I1040"/>
  <c r="I614"/>
  <c r="I166"/>
  <c r="I239"/>
  <c r="I262"/>
  <c r="I425"/>
  <c r="I582"/>
  <c r="I695"/>
  <c r="I577"/>
  <c r="I579"/>
  <c r="I34"/>
  <c r="I41"/>
  <c r="I1133"/>
  <c r="I734"/>
  <c r="I554"/>
  <c r="I58"/>
  <c r="I776"/>
  <c r="I442"/>
  <c r="I346"/>
  <c r="I324"/>
  <c r="I1081"/>
  <c r="I881"/>
  <c r="I205"/>
  <c r="I394"/>
  <c r="I997"/>
  <c r="I112"/>
  <c r="I365"/>
  <c r="I381"/>
  <c r="I825"/>
  <c r="I855"/>
  <c r="I264"/>
  <c r="I427"/>
  <c r="I698"/>
  <c r="I1134"/>
  <c r="I1042"/>
  <c r="I1043"/>
  <c r="I883"/>
  <c r="I1083"/>
  <c r="I779"/>
  <c r="I839"/>
  <c r="I581"/>
  <c r="I367"/>
  <c r="I60"/>
  <c r="I326"/>
  <c r="I348"/>
  <c r="I737"/>
  <c r="I701"/>
  <c r="I703"/>
  <c r="I840"/>
  <c r="I62"/>
  <c r="I369"/>
  <c r="I350"/>
  <c r="I739"/>
  <c r="I328"/>
  <c r="I781"/>
  <c r="I706"/>
  <c r="I742"/>
  <c r="I744"/>
  <c r="I747"/>
  <c r="I784"/>
  <c r="I786"/>
  <c r="I789"/>
  <c r="I1028"/>
  <c r="I1025"/>
  <c r="I1027"/>
  <c r="I135"/>
  <c r="I138"/>
  <c r="I1161"/>
  <c r="I1162"/>
  <c r="H1161"/>
  <c r="H1162"/>
  <c r="I559"/>
  <c r="I561"/>
  <c r="I1107"/>
  <c r="G15" i="32"/>
  <c r="J1146" i="31"/>
  <c r="K1146" s="1"/>
  <c r="J1142"/>
  <c r="K1142" s="1"/>
  <c r="J1147"/>
  <c r="K1147" s="1"/>
  <c r="J948"/>
  <c r="K948" s="1"/>
  <c r="J851"/>
  <c r="K851" s="1"/>
  <c r="J804"/>
  <c r="K804" s="1"/>
  <c r="J732"/>
  <c r="K732" s="1"/>
  <c r="J612"/>
  <c r="J609"/>
  <c r="K609" s="1"/>
  <c r="J611"/>
  <c r="K611" s="1"/>
  <c r="J479"/>
  <c r="K479" s="1"/>
  <c r="J423"/>
  <c r="J410"/>
  <c r="J411" s="1"/>
  <c r="K411" s="1"/>
  <c r="J364"/>
  <c r="J365" s="1"/>
  <c r="J308"/>
  <c r="K308" s="1"/>
  <c r="J220"/>
  <c r="K220" s="1"/>
  <c r="J82"/>
  <c r="K82" s="1"/>
  <c r="J79"/>
  <c r="K79" s="1"/>
  <c r="J81"/>
  <c r="K81" s="1"/>
  <c r="J18"/>
  <c r="K18" s="1"/>
  <c r="J853"/>
  <c r="J855" s="1"/>
  <c r="K855" s="1"/>
  <c r="J734"/>
  <c r="J737" s="1"/>
  <c r="J481"/>
  <c r="K481" s="1"/>
  <c r="K423"/>
  <c r="J425"/>
  <c r="K425" s="1"/>
  <c r="J310"/>
  <c r="J312" s="1"/>
  <c r="K312" s="1"/>
  <c r="J427"/>
  <c r="K427" s="1"/>
  <c r="K310"/>
  <c r="F4" i="32" l="1"/>
  <c r="J821" i="31"/>
  <c r="K821" s="1"/>
  <c r="K820"/>
  <c r="K816"/>
  <c r="K1119"/>
  <c r="J1124"/>
  <c r="K1124" s="1"/>
  <c r="J1051"/>
  <c r="J1052" s="1"/>
  <c r="K1052" s="1"/>
  <c r="K1036"/>
  <c r="J1037"/>
  <c r="K990"/>
  <c r="J946"/>
  <c r="K946" s="1"/>
  <c r="J929"/>
  <c r="J908"/>
  <c r="K865"/>
  <c r="K734"/>
  <c r="J692"/>
  <c r="J614"/>
  <c r="K614" s="1"/>
  <c r="K567"/>
  <c r="J503"/>
  <c r="K503" s="1"/>
  <c r="J437"/>
  <c r="J285"/>
  <c r="K285" s="1"/>
  <c r="K287"/>
  <c r="K200"/>
  <c r="K150"/>
  <c r="J20"/>
  <c r="J22" s="1"/>
  <c r="K22" s="1"/>
  <c r="K20"/>
  <c r="J1021"/>
  <c r="K1021" s="1"/>
  <c r="K895"/>
  <c r="K853"/>
  <c r="K774"/>
  <c r="J739"/>
  <c r="K739" s="1"/>
  <c r="K737"/>
  <c r="K410"/>
  <c r="J391"/>
  <c r="J393" s="1"/>
  <c r="J377"/>
  <c r="J367"/>
  <c r="K367" s="1"/>
  <c r="K365"/>
  <c r="K364"/>
  <c r="J235"/>
  <c r="K235" s="1"/>
  <c r="J225"/>
  <c r="J41"/>
  <c r="K41" s="1"/>
  <c r="G33" i="32"/>
  <c r="E78"/>
  <c r="G35"/>
  <c r="G11"/>
  <c r="G49"/>
  <c r="G31"/>
  <c r="G64"/>
  <c r="G17"/>
  <c r="J1132" i="31"/>
  <c r="K1132" s="1"/>
  <c r="J1109"/>
  <c r="K1109" s="1"/>
  <c r="J1127"/>
  <c r="J1107"/>
  <c r="K1107" s="1"/>
  <c r="J1084"/>
  <c r="K1084" s="1"/>
  <c r="J1079"/>
  <c r="J1053"/>
  <c r="K1053" s="1"/>
  <c r="J1025"/>
  <c r="J1028"/>
  <c r="K1028" s="1"/>
  <c r="K993"/>
  <c r="J995"/>
  <c r="K992"/>
  <c r="K896"/>
  <c r="J898"/>
  <c r="J868"/>
  <c r="J823"/>
  <c r="J806"/>
  <c r="K776"/>
  <c r="J779"/>
  <c r="J742"/>
  <c r="J641"/>
  <c r="K641" s="1"/>
  <c r="K639"/>
  <c r="J577"/>
  <c r="J582"/>
  <c r="K582" s="1"/>
  <c r="J499"/>
  <c r="J412"/>
  <c r="K393"/>
  <c r="J394"/>
  <c r="K394" s="1"/>
  <c r="K391"/>
  <c r="J369"/>
  <c r="K369" s="1"/>
  <c r="K345"/>
  <c r="J348"/>
  <c r="K346"/>
  <c r="J322"/>
  <c r="J299"/>
  <c r="J300" s="1"/>
  <c r="K300" s="1"/>
  <c r="K289"/>
  <c r="K260"/>
  <c r="J262"/>
  <c r="K259"/>
  <c r="J203"/>
  <c r="K201"/>
  <c r="J139"/>
  <c r="J109"/>
  <c r="J112" s="1"/>
  <c r="K112" s="1"/>
  <c r="J105"/>
  <c r="K105" s="1"/>
  <c r="K109"/>
  <c r="J56"/>
  <c r="J63"/>
  <c r="K63" s="1"/>
  <c r="J36"/>
  <c r="J34"/>
  <c r="K34" s="1"/>
  <c r="C56" i="16"/>
  <c r="G4" i="32" l="1"/>
  <c r="K1051" i="31"/>
  <c r="K1037"/>
  <c r="J1039"/>
  <c r="J932"/>
  <c r="K929"/>
  <c r="J910"/>
  <c r="K908"/>
  <c r="J695"/>
  <c r="K692"/>
  <c r="J438"/>
  <c r="K437"/>
  <c r="J237"/>
  <c r="J239" s="1"/>
  <c r="K239" s="1"/>
  <c r="K377"/>
  <c r="J379"/>
  <c r="K299"/>
  <c r="J226"/>
  <c r="K226" s="1"/>
  <c r="K225"/>
  <c r="J1133"/>
  <c r="K1133" s="1"/>
  <c r="J1126"/>
  <c r="K1126" s="1"/>
  <c r="K1127"/>
  <c r="J1081"/>
  <c r="K1079"/>
  <c r="K1025"/>
  <c r="J1027"/>
  <c r="K1027" s="1"/>
  <c r="J997"/>
  <c r="K997" s="1"/>
  <c r="K995"/>
  <c r="K898"/>
  <c r="J900"/>
  <c r="K900" s="1"/>
  <c r="K868"/>
  <c r="J870"/>
  <c r="K870" s="1"/>
  <c r="J825"/>
  <c r="K823"/>
  <c r="J808"/>
  <c r="K806"/>
  <c r="J781"/>
  <c r="K779"/>
  <c r="J744"/>
  <c r="K742"/>
  <c r="K577"/>
  <c r="J579"/>
  <c r="J561"/>
  <c r="K561" s="1"/>
  <c r="K499"/>
  <c r="J414"/>
  <c r="K414" s="1"/>
  <c r="K412"/>
  <c r="K348"/>
  <c r="J350"/>
  <c r="K350" s="1"/>
  <c r="K322"/>
  <c r="J324"/>
  <c r="J264"/>
  <c r="K264" s="1"/>
  <c r="K262"/>
  <c r="K237"/>
  <c r="J205"/>
  <c r="K205" s="1"/>
  <c r="K203"/>
  <c r="J135"/>
  <c r="K139"/>
  <c r="J58"/>
  <c r="K56"/>
  <c r="K36"/>
  <c r="J38"/>
  <c r="D39" i="16"/>
  <c r="D10"/>
  <c r="D18"/>
  <c r="D27"/>
  <c r="D33"/>
  <c r="D46"/>
  <c r="D56"/>
  <c r="D38"/>
  <c r="D52"/>
  <c r="D15"/>
  <c r="D31"/>
  <c r="D40"/>
  <c r="D47"/>
  <c r="D9"/>
  <c r="D17"/>
  <c r="D26"/>
  <c r="D35"/>
  <c r="D45"/>
  <c r="D53"/>
  <c r="D41"/>
  <c r="D55"/>
  <c r="D19"/>
  <c r="D6"/>
  <c r="D14"/>
  <c r="D24"/>
  <c r="D30"/>
  <c r="D36"/>
  <c r="D54"/>
  <c r="D16"/>
  <c r="D44"/>
  <c r="D7"/>
  <c r="D25"/>
  <c r="D37"/>
  <c r="D43"/>
  <c r="D51"/>
  <c r="D12"/>
  <c r="D20"/>
  <c r="D32"/>
  <c r="D42"/>
  <c r="D50"/>
  <c r="D8"/>
  <c r="D48"/>
  <c r="D11"/>
  <c r="D28"/>
  <c r="D34"/>
  <c r="G78" i="32"/>
  <c r="J1040" i="31" l="1"/>
  <c r="K1039"/>
  <c r="K932"/>
  <c r="J934"/>
  <c r="J912"/>
  <c r="K910"/>
  <c r="J699"/>
  <c r="J704" s="1"/>
  <c r="K695"/>
  <c r="J698"/>
  <c r="K438"/>
  <c r="J440"/>
  <c r="J1134"/>
  <c r="K1134" s="1"/>
  <c r="J381"/>
  <c r="K381" s="1"/>
  <c r="K379"/>
  <c r="K1081"/>
  <c r="J1083"/>
  <c r="K1083" s="1"/>
  <c r="J839"/>
  <c r="K825"/>
  <c r="J810"/>
  <c r="K808"/>
  <c r="K781"/>
  <c r="J784"/>
  <c r="J747"/>
  <c r="K744"/>
  <c r="J581"/>
  <c r="K581" s="1"/>
  <c r="K579"/>
  <c r="K324"/>
  <c r="J326"/>
  <c r="J138"/>
  <c r="K138" s="1"/>
  <c r="K135"/>
  <c r="K58"/>
  <c r="J60"/>
  <c r="K38"/>
  <c r="J40"/>
  <c r="K40" s="1"/>
  <c r="K1040" l="1"/>
  <c r="J1042"/>
  <c r="K934"/>
  <c r="J985"/>
  <c r="J914"/>
  <c r="K912"/>
  <c r="J701"/>
  <c r="K701" s="1"/>
  <c r="J703"/>
  <c r="K698"/>
  <c r="J442"/>
  <c r="K442" s="1"/>
  <c r="K440"/>
  <c r="K839"/>
  <c r="J840"/>
  <c r="K840" s="1"/>
  <c r="K810"/>
  <c r="J811"/>
  <c r="K811" s="1"/>
  <c r="K784"/>
  <c r="J786"/>
  <c r="K747"/>
  <c r="J1164"/>
  <c r="K326"/>
  <c r="J328"/>
  <c r="J62"/>
  <c r="K62" s="1"/>
  <c r="K60"/>
  <c r="K1042" l="1"/>
  <c r="J1043"/>
  <c r="K1043" s="1"/>
  <c r="K985"/>
  <c r="J984"/>
  <c r="K984" s="1"/>
  <c r="K914"/>
  <c r="J916"/>
  <c r="J706"/>
  <c r="K706" s="1"/>
  <c r="K703"/>
  <c r="J789"/>
  <c r="K789" s="1"/>
  <c r="K786"/>
  <c r="K328"/>
  <c r="J918" l="1"/>
  <c r="K918" s="1"/>
  <c r="K916"/>
  <c r="J1161"/>
  <c r="K1161" s="1"/>
  <c r="J1162" l="1"/>
  <c r="K1162" s="1"/>
</calcChain>
</file>

<file path=xl/sharedStrings.xml><?xml version="1.0" encoding="utf-8"?>
<sst xmlns="http://schemas.openxmlformats.org/spreadsheetml/2006/main" count="2257" uniqueCount="818">
  <si>
    <t>Раздео</t>
  </si>
  <si>
    <t>Глава</t>
  </si>
  <si>
    <t>Функција</t>
  </si>
  <si>
    <t>Позиција</t>
  </si>
  <si>
    <t>Економ. класиф.</t>
  </si>
  <si>
    <t>Опис</t>
  </si>
  <si>
    <t>Извршни и законодавни органи</t>
  </si>
  <si>
    <t>Социјални доприноси на терет послодавца</t>
  </si>
  <si>
    <t xml:space="preserve">Социјална давања запосленима </t>
  </si>
  <si>
    <t xml:space="preserve">Накнаде за запослене </t>
  </si>
  <si>
    <t xml:space="preserve">Трошкови путовања </t>
  </si>
  <si>
    <t>Услуге по уговору</t>
  </si>
  <si>
    <t>Дотације невладиним организацијама-политичким организацијама</t>
  </si>
  <si>
    <t>Извори финансирања за функцију 111:</t>
  </si>
  <si>
    <t>01</t>
  </si>
  <si>
    <t xml:space="preserve">Приходи из буџета </t>
  </si>
  <si>
    <t>УКУПНО ЗА ФУНКЦИЈУ 111</t>
  </si>
  <si>
    <t>411</t>
  </si>
  <si>
    <t>Извори финансирања за функцију 411:</t>
  </si>
  <si>
    <t>Приходи из буџета</t>
  </si>
  <si>
    <t>УКУПНО ЗА ФУНКЦИЈУ 411</t>
  </si>
  <si>
    <t>Опште јавне услуге које нису класификоване на другом месту</t>
  </si>
  <si>
    <t>Стални трошкови</t>
  </si>
  <si>
    <t xml:space="preserve">Услуге по уговору </t>
  </si>
  <si>
    <t xml:space="preserve">Материјал                                                                                               </t>
  </si>
  <si>
    <t>Извори финансирања за функцију 160:</t>
  </si>
  <si>
    <t>УКУПНО ЗА ФУНКЦИЈУ 160</t>
  </si>
  <si>
    <t xml:space="preserve"> </t>
  </si>
  <si>
    <t>ОПШТИНСКА УПРАВА</t>
  </si>
  <si>
    <t>Опште услуге</t>
  </si>
  <si>
    <t xml:space="preserve">Социјални доприноси на терет послодавца </t>
  </si>
  <si>
    <t xml:space="preserve">Накнаде у натури </t>
  </si>
  <si>
    <t>Социјална давања запосленима</t>
  </si>
  <si>
    <t>Специјализоване услуге</t>
  </si>
  <si>
    <t>Текуће поправке и одржавање</t>
  </si>
  <si>
    <t>Материјал</t>
  </si>
  <si>
    <t>Порези,обавезне таксе и казне наметнуте од једног нивоа власти другом</t>
  </si>
  <si>
    <t>Зграде и грађевински објекти</t>
  </si>
  <si>
    <t>Машине и опрема</t>
  </si>
  <si>
    <t>Извори финансирања за функцију 130 :</t>
  </si>
  <si>
    <t>УКУПНО ЗА ФУНКЦИЈУ 130</t>
  </si>
  <si>
    <t>Трансакције везане за јавни дуг</t>
  </si>
  <si>
    <t>441</t>
  </si>
  <si>
    <t>Отплата камате домаћим пословним банкама</t>
  </si>
  <si>
    <t xml:space="preserve">Отплата главнице домаћим кредиторима </t>
  </si>
  <si>
    <t>Извори финансирања за функцију 170 :</t>
  </si>
  <si>
    <t>УКУПНО ЗА ФУНКЦИЈУ 170</t>
  </si>
  <si>
    <t>Дотације невладиним организацијама</t>
  </si>
  <si>
    <t>Рекреација,културе и вере некласификоване на другом месту</t>
  </si>
  <si>
    <t>Извори финансирања за функцију 860:</t>
  </si>
  <si>
    <t>УКУПНО ЗА ФУНКЦИЈУ 860</t>
  </si>
  <si>
    <t>Верске и остале услуге заједнице</t>
  </si>
  <si>
    <t>Извори финансирања за функцију 840 :</t>
  </si>
  <si>
    <t>УКУПНО ЗА ФУНКЦИЈУ 840</t>
  </si>
  <si>
    <t xml:space="preserve">Услуге рекреације и спорта </t>
  </si>
  <si>
    <t>Трошкови путовања</t>
  </si>
  <si>
    <t>Извори финансирања за функцију 810 :</t>
  </si>
  <si>
    <t>УКУПНО ЗА ФУНКЦИЈУ 810</t>
  </si>
  <si>
    <t xml:space="preserve">Остале накнаде штете </t>
  </si>
  <si>
    <t>Извори финансирања за функцију 160 :</t>
  </si>
  <si>
    <t>070</t>
  </si>
  <si>
    <t>Социјална помоћ угроженом становништву некласифик.на другом месту</t>
  </si>
  <si>
    <t xml:space="preserve">Накнаде за социјалну заштиту из буџета  </t>
  </si>
  <si>
    <t>Социјално становање у заштићеним условима</t>
  </si>
  <si>
    <t>Школски прибор за децу без родитељског старања</t>
  </si>
  <si>
    <t>Средства за рад народне кухиње</t>
  </si>
  <si>
    <t xml:space="preserve">Саветовалиште за брак и породицу </t>
  </si>
  <si>
    <t xml:space="preserve"> Комисија за родну равноправност</t>
  </si>
  <si>
    <t>Извори финансирања за функцију 070 :</t>
  </si>
  <si>
    <t>УКУПНО ЗА ФУНКЦИЈУ 070</t>
  </si>
  <si>
    <t>УКУПНО ЗА ФУНКЦИЈУ 080</t>
  </si>
  <si>
    <t>Образовање некласификовано на другом месту</t>
  </si>
  <si>
    <t>Исхрана и смештај ученика средњих школа</t>
  </si>
  <si>
    <t>Превоз студената</t>
  </si>
  <si>
    <t>Превоз ученика</t>
  </si>
  <si>
    <t>Извори финансирања за функцију 980 :</t>
  </si>
  <si>
    <t>УКУПНО ЗА ФУНКЦИЈУ 980</t>
  </si>
  <si>
    <t xml:space="preserve">Услуге емитовања и издаваштва </t>
  </si>
  <si>
    <t>Извори  финансирања за функцију 830:</t>
  </si>
  <si>
    <t>УКУПНО ЗА ФУНКЦИЈУ 830</t>
  </si>
  <si>
    <t>Управљање отпадом</t>
  </si>
  <si>
    <t>Субвенције- ЈКП "СТАНДАРД" Врбас</t>
  </si>
  <si>
    <t>Извори  финансирања за функцију 510:</t>
  </si>
  <si>
    <t>УКУПНО ЗА ФУНКЦИЈУ 510</t>
  </si>
  <si>
    <t>Друмски транспорт</t>
  </si>
  <si>
    <t>УКУПНО ЗА ФУНКЦИЈУ 451</t>
  </si>
  <si>
    <t>Накнаде у натури</t>
  </si>
  <si>
    <t>Новчане казне по решењу судова</t>
  </si>
  <si>
    <t>Отплата главнице домаћим кредиторима</t>
  </si>
  <si>
    <t>Отплата главнице за куповину путем лизинга</t>
  </si>
  <si>
    <t>Извори финансирања за функцију 620:</t>
  </si>
  <si>
    <t>421</t>
  </si>
  <si>
    <t>Извори финансирања за функцију 451:</t>
  </si>
  <si>
    <t>425</t>
  </si>
  <si>
    <t>Извори финансирања за функцију 640:</t>
  </si>
  <si>
    <t>Водоснабдевање</t>
  </si>
  <si>
    <t>451</t>
  </si>
  <si>
    <t>511</t>
  </si>
  <si>
    <t>424</t>
  </si>
  <si>
    <t>Извори финансирања за функцију 630:</t>
  </si>
  <si>
    <t>Управљање отпадним водама</t>
  </si>
  <si>
    <t>Извори финансирања за функцију 520:</t>
  </si>
  <si>
    <t>Донације и трансфери осталим нивоима власти</t>
  </si>
  <si>
    <t>Изградња и капитално одржавање објеката</t>
  </si>
  <si>
    <t>Награде,бонуси и остали посебни расходи</t>
  </si>
  <si>
    <t xml:space="preserve">ЦЕНТАР ЗА СОЦИЈАЛНИ РАД </t>
  </si>
  <si>
    <t>090</t>
  </si>
  <si>
    <t>Социјална заштита некласификована на другом месту</t>
  </si>
  <si>
    <t>Накнада за запослене</t>
  </si>
  <si>
    <t>Накнада за социјалну заштиту</t>
  </si>
  <si>
    <t>Извори финансирања за функцију 090 :</t>
  </si>
  <si>
    <t>07</t>
  </si>
  <si>
    <t>УКУПНО ЗА ФУНКЦИЈУ 090</t>
  </si>
  <si>
    <t>Накнаде за запослене</t>
  </si>
  <si>
    <t xml:space="preserve">Зграде и грађевински објекти </t>
  </si>
  <si>
    <t>Укупно за Културни центар</t>
  </si>
  <si>
    <t>412</t>
  </si>
  <si>
    <t>413</t>
  </si>
  <si>
    <t>414</t>
  </si>
  <si>
    <t>415</t>
  </si>
  <si>
    <t>422</t>
  </si>
  <si>
    <t>423</t>
  </si>
  <si>
    <t>426</t>
  </si>
  <si>
    <t>482</t>
  </si>
  <si>
    <t>512</t>
  </si>
  <si>
    <t xml:space="preserve">Социјални доприноси на терет послодавца           </t>
  </si>
  <si>
    <t xml:space="preserve">Стални трошкови                             </t>
  </si>
  <si>
    <t xml:space="preserve">Услуге по уговору               </t>
  </si>
  <si>
    <t xml:space="preserve">Текуће поправке и одржавање  </t>
  </si>
  <si>
    <t>Предшколско образовање</t>
  </si>
  <si>
    <t xml:space="preserve">Стални трошкови   </t>
  </si>
  <si>
    <t xml:space="preserve">Материјал  </t>
  </si>
  <si>
    <t>УКУПНО ЗА ФУНКЦИЈУ 911</t>
  </si>
  <si>
    <t>ОСНОВНО ОБРАЗОВАЊЕ</t>
  </si>
  <si>
    <t>Извори финансирања за функцију 912 :</t>
  </si>
  <si>
    <t xml:space="preserve">СРЕДЊЕ ОБРАЗОВАЊЕ </t>
  </si>
  <si>
    <t>УКУПНО ЗА ФУНКЦИЈУ 920</t>
  </si>
  <si>
    <t>Одбрана некласификована на другом месту</t>
  </si>
  <si>
    <t>УКУПНО ЗА ФУНКЦИЈУ 250</t>
  </si>
  <si>
    <t>020</t>
  </si>
  <si>
    <t>463</t>
  </si>
  <si>
    <t>Трансфери другим нивоима власти-финансирање дневне неге старих лица</t>
  </si>
  <si>
    <t>Извори финансирања за функцију 020</t>
  </si>
  <si>
    <t>УКУПНО ЗА ФУНКЦИЈУ 020</t>
  </si>
  <si>
    <t xml:space="preserve">БУЏЕТСКИ ФОНД ЗА ЗАШТИТУ ЖИВОТНЕ СРЕДИНЕ </t>
  </si>
  <si>
    <t>481</t>
  </si>
  <si>
    <t>Дотације</t>
  </si>
  <si>
    <t>Извори финансирања за функцију 560</t>
  </si>
  <si>
    <t>УКУПНО ЗА ФУНКЦИЈУ 560</t>
  </si>
  <si>
    <t>Извори финансирања за функцију 420</t>
  </si>
  <si>
    <t>УКУПНО ЗА ФУНКЦИЈУ 420</t>
  </si>
  <si>
    <t>Извори финансирања за функцију 540</t>
  </si>
  <si>
    <t>УКУПНО ЗА ФУНКЦИЈУ 540</t>
  </si>
  <si>
    <t>УКУПНО ЗА РАЗДЕО 2</t>
  </si>
  <si>
    <t>УКУПНИ РАСХОДИ</t>
  </si>
  <si>
    <t>Ек. клас.</t>
  </si>
  <si>
    <t>Извори прихода и примања</t>
  </si>
  <si>
    <t>Нераспоређени вишак прихода из ранијих година</t>
  </si>
  <si>
    <t>ПОРЕЗ НА ДОХОДАК,ДОБИТ И КАПИТАЛНЕ ДОБИТКЕ</t>
  </si>
  <si>
    <t>Порез на зараде</t>
  </si>
  <si>
    <t>Порез на приход од самосталних делатности</t>
  </si>
  <si>
    <t>Порез на приход од осигурања</t>
  </si>
  <si>
    <t>Самодопринос</t>
  </si>
  <si>
    <t>Порез на друге приходе</t>
  </si>
  <si>
    <t>ПОРЕЗИ НА ИМОВИНУ</t>
  </si>
  <si>
    <t>Порез на имовину</t>
  </si>
  <si>
    <t>Порез на наслеђе и поклон</t>
  </si>
  <si>
    <t>Порез на капиталне трансакције(пренос апсолутних права)</t>
  </si>
  <si>
    <t xml:space="preserve">Порез на акције на име и уделе </t>
  </si>
  <si>
    <t>ПОРЕЗИ НА ДОБРА И УСЛУГЕ</t>
  </si>
  <si>
    <t>Комунална такса за држање моторних,друмских и прикљ.возила</t>
  </si>
  <si>
    <t>Накнада за промену намене пољопр.земљ.</t>
  </si>
  <si>
    <t>Накн. за загађивање животне средине(1% од предрач.вредн.инв.)</t>
  </si>
  <si>
    <t>Накн. За емис. SO2,NO2,прашкастих материја и производни отпад</t>
  </si>
  <si>
    <t>Боравишна такса</t>
  </si>
  <si>
    <t>Посебна накнада за заштиту и унапређење животне средине</t>
  </si>
  <si>
    <t>Комунална такса за држање и коришћ.чамаца и сплавова на води</t>
  </si>
  <si>
    <t>ДРУГИ ПОРЕЗИ</t>
  </si>
  <si>
    <t>Комунална такса на фирму</t>
  </si>
  <si>
    <t>ТРАНСФЕРИ ОД ДРУГИХ НИВОА ВЛАСТИ</t>
  </si>
  <si>
    <t>Текући наменски трансфери од АПВ у корист нивоа општина</t>
  </si>
  <si>
    <t>Текући трансф. од других нивоа власти(из буџета РС)</t>
  </si>
  <si>
    <t>Капитални трансфери од других нивоа власти</t>
  </si>
  <si>
    <t>Остали текући трансфери од РС у корист нивоа општина</t>
  </si>
  <si>
    <t>ПРИХОДИ ОД ИМОВИНЕ</t>
  </si>
  <si>
    <t>Камате</t>
  </si>
  <si>
    <t>Комунална такса за коришћење простора на јавним површинама</t>
  </si>
  <si>
    <t>Средства остварена од давања у закуп пољопривр. земљ.</t>
  </si>
  <si>
    <t>Накнада за коришћење грађевинског земљишта</t>
  </si>
  <si>
    <t>ПРИХОДИ ОД ПРОДАЈЕ ДОБАРА И УСЛУГА</t>
  </si>
  <si>
    <t>Приходи од давања у закуп непокретности у државној својини</t>
  </si>
  <si>
    <t>Приходи од закупнине за грађевинско земљиште</t>
  </si>
  <si>
    <t>Општинске административне таксе</t>
  </si>
  <si>
    <t>Накнада за уређивање грађевинског земљишта</t>
  </si>
  <si>
    <t>Приходи општинских органа управе</t>
  </si>
  <si>
    <t>НОВЧАНЕ КАЗНЕ И ОДУЗЕТА ИМОВИНСКА КОРИСТ</t>
  </si>
  <si>
    <t>ДОБРОВОЉНИ ТРАНСФ. ОД ФИЗИЧКИХ И ПРАВНИХ ЛИЦА</t>
  </si>
  <si>
    <t>Текући добровољни трансфери од физичких и правних лица</t>
  </si>
  <si>
    <t>МЕШОВИТИ И НЕОДРЕЂЕНИ ПРИХОДИ</t>
  </si>
  <si>
    <t>Остали приходи у корист нивоа општина</t>
  </si>
  <si>
    <t>МЕМОРАНДУМСКЕ СТАВКЕ</t>
  </si>
  <si>
    <t>Меморандумске ставке за рефундацију расхода</t>
  </si>
  <si>
    <t>ПРИМАЊА ОД ПРОДАЈЕ ДОМАЋЕ ФИНАНС.ИМОВИНЕ</t>
  </si>
  <si>
    <t>Примања од продаје домаћих акција и осталог капитала</t>
  </si>
  <si>
    <t>УКУПНО ПРИХОДИ</t>
  </si>
  <si>
    <t>Приходи од новчаних казни за саобраћајне прекршаје</t>
  </si>
  <si>
    <t>Приходи од новчаних казни за прекршаје прописане актом општине</t>
  </si>
  <si>
    <t>Приходи од новчаних казни за прекршаје у заштити од пожара</t>
  </si>
  <si>
    <t>Комунална такса за држање кућних љубимаца</t>
  </si>
  <si>
    <t>Новчане казне и пенали по решењу судова</t>
  </si>
  <si>
    <t>Стална буџетска резерва</t>
  </si>
  <si>
    <t>Текућа буџетска резерва</t>
  </si>
  <si>
    <t>Награде запосленима и остали посебни расходи</t>
  </si>
  <si>
    <t>Нематеријална имовина(компјутерски софтвер, књижевна и уметничка дела)</t>
  </si>
  <si>
    <t>Пратећи трошкови задуживања</t>
  </si>
  <si>
    <t>ОПШТЕ МЕДИЦИНСКЕ УСЛУГЕ</t>
  </si>
  <si>
    <t>Трансфери осталим нивоима власти</t>
  </si>
  <si>
    <t>ТУРИЗАМ</t>
  </si>
  <si>
    <t>Накнаде штета за повреду или штету насталу услед елементарних непогода</t>
  </si>
  <si>
    <t>Развој заједнице</t>
  </si>
  <si>
    <t>Центар за физичку културу Врбас</t>
  </si>
  <si>
    <t>УКУПНО ЗА ФУНКЦИЈУ 721</t>
  </si>
  <si>
    <t>ГЕРОНТОЛОШКИ ЦЕНТАР</t>
  </si>
  <si>
    <t>Старост</t>
  </si>
  <si>
    <t>Заштита животне средине</t>
  </si>
  <si>
    <t>Порез на приходе од имовине(дивид.,непок.,пољоп.,шумар.)</t>
  </si>
  <si>
    <t>Извори финансирања за функцију 620 :</t>
  </si>
  <si>
    <t>УКУПНО ЗА ФУНКЦИЈУ 620</t>
  </si>
  <si>
    <t>Плате, додаци и накнаде запослених(зараде)</t>
  </si>
  <si>
    <t xml:space="preserve">Плате, додаци и накнаде запослених(зараде) </t>
  </si>
  <si>
    <t>Дотације невладиним организацијама (друштвене, хуманитарне  организације</t>
  </si>
  <si>
    <t xml:space="preserve">Дотације невладиним организацијама-културно уметничка друштва    </t>
  </si>
  <si>
    <t>Развој општине</t>
  </si>
  <si>
    <t>Јавни ред и безбедност- Услуге полиције</t>
  </si>
  <si>
    <t>Јавни ред и безбедност некласификован на другом месту</t>
  </si>
  <si>
    <t xml:space="preserve">Реализација Програма развоја система заштите и спасавања (Штаб за ванредне ситуације) </t>
  </si>
  <si>
    <t>Извори финансирања за функцију 360 :</t>
  </si>
  <si>
    <t>УКУПНО ЗА ФУНКЦИЈУ 360</t>
  </si>
  <si>
    <t>Текући наменски трансфери од РС у корист нивоа општина</t>
  </si>
  <si>
    <t>Услуге културе -општинске манифестације</t>
  </si>
  <si>
    <t>Извори финансирања за функцију 080:</t>
  </si>
  <si>
    <t>Локални акциони план за унапређење положаја избеглих и расељених лица у општини Врбас</t>
  </si>
  <si>
    <t>Накнада за социјалну заштиту (за избегла и расељена лица)</t>
  </si>
  <si>
    <t xml:space="preserve">Средства из буџета </t>
  </si>
  <si>
    <t>Субвенције Агенцији за зоохигијену</t>
  </si>
  <si>
    <t>Заштита животињског света</t>
  </si>
  <si>
    <t>Екон.</t>
  </si>
  <si>
    <t>Намена</t>
  </si>
  <si>
    <t>Износ</t>
  </si>
  <si>
    <t>%</t>
  </si>
  <si>
    <t>клас.</t>
  </si>
  <si>
    <t>учешћа</t>
  </si>
  <si>
    <t>РАСХОДИ ЗА ЗАПОСЛЕНЕ</t>
  </si>
  <si>
    <t>Плате, додаци и накнаде запослених</t>
  </si>
  <si>
    <t>Награде ,бонуси и остали посебни расходи</t>
  </si>
  <si>
    <t>УКУПНО  41</t>
  </si>
  <si>
    <t>КОРИШЋЕЊЕ УСЛУГА И РОБА</t>
  </si>
  <si>
    <t>УКУПНО 42</t>
  </si>
  <si>
    <t>ОТПЛАТА КАМАТА</t>
  </si>
  <si>
    <t>Отплата домаћих камата</t>
  </si>
  <si>
    <t>УКУПНО 44</t>
  </si>
  <si>
    <t>Субвенције јавним нефинансијским предузећима</t>
  </si>
  <si>
    <t>ТРАНСФЕРИ ОСТАЛИМ НИВОИМА ВЛАСТИ</t>
  </si>
  <si>
    <t>СОЦИЈАЛНА ПОМОЋ</t>
  </si>
  <si>
    <t>Накнада за социјалну заштиту из буџета</t>
  </si>
  <si>
    <t>ОСТАЛИ ИЗДАЦИ</t>
  </si>
  <si>
    <t xml:space="preserve">Дотације невладиним организацијама </t>
  </si>
  <si>
    <t>Порези,обавезне таксе и казне наметнуте од</t>
  </si>
  <si>
    <t>једног нивоа власти другом</t>
  </si>
  <si>
    <t>Новчане казнеи пенали по решењу судова</t>
  </si>
  <si>
    <t xml:space="preserve">Накнаде штете за повреде или штету нанету </t>
  </si>
  <si>
    <t xml:space="preserve">услед елементарних непогода </t>
  </si>
  <si>
    <t>од стране државних органа</t>
  </si>
  <si>
    <t>СРЕДСТВА РЕЗЕРВЕ</t>
  </si>
  <si>
    <t>Средства резерве</t>
  </si>
  <si>
    <t>ЗГРАДЕ И ГРАЂЕВИНСКИ ОБЈЕКТИ</t>
  </si>
  <si>
    <t>Остала основна средства</t>
  </si>
  <si>
    <t>Земљиште</t>
  </si>
  <si>
    <t>УКУПНО 51</t>
  </si>
  <si>
    <t>Набавка домаће финансијске имовине</t>
  </si>
  <si>
    <t>УКУПНО 61</t>
  </si>
  <si>
    <t xml:space="preserve">УКУПНО ИЗДАЦИ БУЏЕТА </t>
  </si>
  <si>
    <t>Нематеријална имовина</t>
  </si>
  <si>
    <t>Годишња накнада за друмска мотор.возила,тракторе и прикљ.возила</t>
  </si>
  <si>
    <t>Дотације невладиним организацијама -спортским организацијама</t>
  </si>
  <si>
    <t>Отплата камате на куповине путем лизинга</t>
  </si>
  <si>
    <t>Субвенције за пољочуварску службу</t>
  </si>
  <si>
    <t>% извршења</t>
  </si>
  <si>
    <t>ДОНАЦИЈЕ ОД ИНОСТРАНИХ ДРЖАВА</t>
  </si>
  <si>
    <t>Текуће донације од иностраних држава у корист нивоа општина</t>
  </si>
  <si>
    <t>Накнада по основу конверзије права коришћења у право својине у корист нивоа општина</t>
  </si>
  <si>
    <t>АМОРТИЗАЦИЈА И УПТРЕБА СРДСТАВА ЗА РАД</t>
  </si>
  <si>
    <t>Амортизација некретннине и опреме</t>
  </si>
  <si>
    <t>472</t>
  </si>
  <si>
    <t>Субвенције приватним предузећима</t>
  </si>
  <si>
    <t xml:space="preserve">Трошкови санације последица ванредне ситуације </t>
  </si>
  <si>
    <t>Стипендирање за спортско усавршавање категорисаних спортиста</t>
  </si>
  <si>
    <t>444</t>
  </si>
  <si>
    <t>Пратећи трошкови задуживања,негативне курсне разлике,затезне камате</t>
  </si>
  <si>
    <t>Експропријација земљишта</t>
  </si>
  <si>
    <t>Учешће у суфинансирању капиталних пројеката</t>
  </si>
  <si>
    <t xml:space="preserve">Услуге по уговору  </t>
  </si>
  <si>
    <t>Трошкови путовања чланова комисије</t>
  </si>
  <si>
    <t>Средства за оснивање клуба хранитеља</t>
  </si>
  <si>
    <t>Интерресорна комисија-комисија за разврставање деце</t>
  </si>
  <si>
    <t xml:space="preserve">Пројекат за подстицање наталитета  </t>
  </si>
  <si>
    <t xml:space="preserve">Плате, додаци и накнаде запослених </t>
  </si>
  <si>
    <t>483</t>
  </si>
  <si>
    <t>ИЗДАЦИ БУЏЕТА У 2014.години</t>
  </si>
  <si>
    <t>Једнократне помоћи</t>
  </si>
  <si>
    <t>Погребни трошкови материјално угрожених лица</t>
  </si>
  <si>
    <t>Привремени смештај у прихватилиште у прихватну станицу</t>
  </si>
  <si>
    <t>Предшколска установа Врбас</t>
  </si>
  <si>
    <t>Отплате главнице домаћим кредиторима</t>
  </si>
  <si>
    <t>АГРАРНИ БУЏЕТ</t>
  </si>
  <si>
    <t>Туристичка организација</t>
  </si>
  <si>
    <t>План 2014.</t>
  </si>
  <si>
    <t>Комунална такса за привређивање музичких програма</t>
  </si>
  <si>
    <t>Накн.за супстанц које оштећ.оз.ом.и накнада за пластичне кесе</t>
  </si>
  <si>
    <t>Накнада за коришћење шума и шумског земљишта</t>
  </si>
  <si>
    <t>Примања од продаје непокретности у корист нивоа општина</t>
  </si>
  <si>
    <t xml:space="preserve">ПРИМАЊА ОД ПРОДАЈА НЕПОКРЕТНОСТИ </t>
  </si>
  <si>
    <t>ПРИМАЊА ОД ЗАДУЖИВАЊА</t>
  </si>
  <si>
    <t>Примања од задуживања код домаћих пословних банака</t>
  </si>
  <si>
    <t>Средства из буџета 01</t>
  </si>
  <si>
    <t>Трансфери из осталих извора</t>
  </si>
  <si>
    <t>04</t>
  </si>
  <si>
    <t>Сопствени приходи</t>
  </si>
  <si>
    <t>Субвенције приватним редузећима</t>
  </si>
  <si>
    <t>УКУПНО 45</t>
  </si>
  <si>
    <t>Опште јавне услуге које нису класифик. на другом месту</t>
  </si>
  <si>
    <t>Приходи из осталих извора</t>
  </si>
  <si>
    <t>Средства из буџета</t>
  </si>
  <si>
    <t>Средства из осталих извора</t>
  </si>
  <si>
    <t>Укупна средства</t>
  </si>
  <si>
    <t>СОПСТВЕНИ  ПРИХОДИ БУЏЕТСКИХ КОРИСНИКА ( ИЗВОР 04  )</t>
  </si>
  <si>
    <t xml:space="preserve"> НАМЕНСКИ  ТРАНСФЕРИ ОД ДРУГИХ НИВОА ВЛАСТИ  ( ИЗВОР 07 )</t>
  </si>
  <si>
    <t>УКУПНИ ПРИХОДИ И ПРИМАЊА  БУЏЕТА (ИЗВОР  01)</t>
  </si>
  <si>
    <t>УКУПНА СРЕДСТВА ИЗ БУЏЕТА</t>
  </si>
  <si>
    <t xml:space="preserve">Укупна </t>
  </si>
  <si>
    <t xml:space="preserve">% </t>
  </si>
  <si>
    <t xml:space="preserve">средства </t>
  </si>
  <si>
    <t>АМОРТИЗАЦИЈА И УПОТРБА СРЕДСТАВА ЗА РАД</t>
  </si>
  <si>
    <t xml:space="preserve">Амортизација некретнине и опреме </t>
  </si>
  <si>
    <t>ОТПЛАТА КАМАТА  И ПРАТЕЋИ ТРОШКОВИ ЗАДУЖИВАЊА</t>
  </si>
  <si>
    <t xml:space="preserve">Субвенције приватним предузећима </t>
  </si>
  <si>
    <t>СОЦИЈАЛНА ЗАШТИТА</t>
  </si>
  <si>
    <t>ОСТАЛИ РАСХОДИ</t>
  </si>
  <si>
    <t>ОСНОВНА СРЕДСТВА</t>
  </si>
  <si>
    <t>УКУПНО ИЗДАЦИ БУЏЕТА (ИЗВОР 01)</t>
  </si>
  <si>
    <t>Сопствени извори</t>
  </si>
  <si>
    <t>Програмска класиф.</t>
  </si>
  <si>
    <t>0602</t>
  </si>
  <si>
    <t>0602-0001</t>
  </si>
  <si>
    <t>ПРОГРАМ 15- ЛОКАЛНА САМОУПРАВА</t>
  </si>
  <si>
    <t>Програмска активност 0001</t>
  </si>
  <si>
    <t>Функционисање локалне самоуправе и градских општина</t>
  </si>
  <si>
    <t>СКУПШТИНА ОПШТИНЕ</t>
  </si>
  <si>
    <t>Општи економски и комерцијални послови</t>
  </si>
  <si>
    <t>1201</t>
  </si>
  <si>
    <t>ПРОГРАМ13- РАЗВОЈ КУЛТУРЕ</t>
  </si>
  <si>
    <t>Програмска активност 0002</t>
  </si>
  <si>
    <t>1201-0002</t>
  </si>
  <si>
    <t>1301</t>
  </si>
  <si>
    <t>1301-0001</t>
  </si>
  <si>
    <t>ПРОГРАМ14- РАЗВОЈ СПОРТА И ОМЛАДИНЕ</t>
  </si>
  <si>
    <t>Подршка локалним спортским организацијама, удружењима и савезима</t>
  </si>
  <si>
    <t>Програмска активност 0003</t>
  </si>
  <si>
    <t>0602-0003</t>
  </si>
  <si>
    <t>1501</t>
  </si>
  <si>
    <t>ПРОГРАМ 3- ЛОКАЛНИ ЕКОНОМСКИ РАЗВОЈ</t>
  </si>
  <si>
    <t>1501-0001</t>
  </si>
  <si>
    <t>ПРОГРАМ 11- СОЦИЈАЛНА И ДЕЧИЈА ЗАШТИТА</t>
  </si>
  <si>
    <t>Програмска активност 0006</t>
  </si>
  <si>
    <t>Програмска активност 0005</t>
  </si>
  <si>
    <t>0602-0002</t>
  </si>
  <si>
    <t>Програмска активност 0004</t>
  </si>
  <si>
    <t>Саветодавно-терапијске и социјално-едукативне услуге</t>
  </si>
  <si>
    <t>ПРОГРАМ 13- РАЗВОЈ КУЛТУРЕ</t>
  </si>
  <si>
    <t>Функционисање локалних установа културе</t>
  </si>
  <si>
    <t>ПРОГРАМ 8- ПРЕДШКОЛСКО ВАСПИТАЊЕ</t>
  </si>
  <si>
    <t>ПРОГРАМ 14- РАЗВОЈ СПОРТА И ОМЛАДИНЕ</t>
  </si>
  <si>
    <t>2002</t>
  </si>
  <si>
    <t>ПРОГРАМ 9- ОСНОВНО ОБРАЗОВАЊЕ</t>
  </si>
  <si>
    <t>2003-0001</t>
  </si>
  <si>
    <t>2003</t>
  </si>
  <si>
    <t>1801</t>
  </si>
  <si>
    <t>1801-0001</t>
  </si>
  <si>
    <t>0401</t>
  </si>
  <si>
    <t>0401-0001</t>
  </si>
  <si>
    <t>ПРОГРАМ 6- ЗАШТИТА ЖИВОТНЕ СРЕДИНЕ</t>
  </si>
  <si>
    <t>1502</t>
  </si>
  <si>
    <t>1502-0001</t>
  </si>
  <si>
    <t>ПРОГРАМ 4- РАЗВОЈ ТУРИЗМА</t>
  </si>
  <si>
    <t>Управљање развојем туризма</t>
  </si>
  <si>
    <t>1502-0002</t>
  </si>
  <si>
    <t>Извори финансирања за ПА 0001</t>
  </si>
  <si>
    <t>Извори финансирања за функцију 473</t>
  </si>
  <si>
    <t>Извори финансирања за ПА 0002</t>
  </si>
  <si>
    <t>УКУПНО ЗА ФУНКЦИЈУ 473</t>
  </si>
  <si>
    <t>Извори финансирања за Програм 4</t>
  </si>
  <si>
    <t>ПРОГРАМ 11- СОЦИЈАЛНА И ДЕЧЈА ЗАШТИТА</t>
  </si>
  <si>
    <t>Извори финансирања за Програмску активност 0002</t>
  </si>
  <si>
    <t>Извори финансирања за Програм 15</t>
  </si>
  <si>
    <t>Извори финансирања за Програм 11</t>
  </si>
  <si>
    <t>Извори финансирања за Програмску активност 0001</t>
  </si>
  <si>
    <t>Извори финансирања за Програм 13</t>
  </si>
  <si>
    <t>Извори финансирања за Програмску активност 0003</t>
  </si>
  <si>
    <t>Извори финансирања за Програм 14</t>
  </si>
  <si>
    <t>УКУПНО ЗА ФУНКЦИЈУ 110</t>
  </si>
  <si>
    <t>Извори финансирања за функцију 110:</t>
  </si>
  <si>
    <t>Извори финансирања за Пројекат П1</t>
  </si>
  <si>
    <t>УКУПНО ЗА РАЗДЕО 3</t>
  </si>
  <si>
    <t>Извори финансирања за раздео 2:</t>
  </si>
  <si>
    <t>Извори финансирања за Програмску активност 0006</t>
  </si>
  <si>
    <t>Извори финансирања за Програм 2</t>
  </si>
  <si>
    <t>Извори финансирања за Програмску активност 0005</t>
  </si>
  <si>
    <t>Извори финансирања за Раздео 1</t>
  </si>
  <si>
    <t>УКУПНО ЗА РАЗДЕО 1</t>
  </si>
  <si>
    <t>Извори финансирања за Програм 3</t>
  </si>
  <si>
    <t>УКУПНО ЗА ПА 0001</t>
  </si>
  <si>
    <t>УКУПНО ЗА ПРОГРАМ 13</t>
  </si>
  <si>
    <t>Извори финансирања за функцију 911:</t>
  </si>
  <si>
    <t>Извори финансирања за Програм 8</t>
  </si>
  <si>
    <t>УКУПНО ЗА ПРОГРАМ 8</t>
  </si>
  <si>
    <t>Извори финансирања за функцију  810:</t>
  </si>
  <si>
    <t>УКУПНО ЗА ПА 0003</t>
  </si>
  <si>
    <t>УКУПНО ЗА ПРОГРАМ 14</t>
  </si>
  <si>
    <t>Извори финансирања за Програм 9</t>
  </si>
  <si>
    <t>Извори финансирања за функцију 920:</t>
  </si>
  <si>
    <t>Извори финансирања за функцију 721 :</t>
  </si>
  <si>
    <t>Извори финансирања за Програм 12</t>
  </si>
  <si>
    <t>Извори финансирања за Програм 5</t>
  </si>
  <si>
    <t>Пројекат: Врбас-безбедан град и опремање Полицијске станице</t>
  </si>
  <si>
    <t>Извори финансирања за функцију 310:</t>
  </si>
  <si>
    <t>УКУПНО ЗА ФУНКЦИЈУ 310</t>
  </si>
  <si>
    <t>Извори финансирања за функцију 250:</t>
  </si>
  <si>
    <t>Исхрана и смештај ученика- ужина</t>
  </si>
  <si>
    <t>1101</t>
  </si>
  <si>
    <t>1101-0001</t>
  </si>
  <si>
    <t>0701</t>
  </si>
  <si>
    <t>УКУПНО ЗА ФУНКЦИЈУ 640</t>
  </si>
  <si>
    <t>0701-0002</t>
  </si>
  <si>
    <t>Извори финансирања за Програм 7</t>
  </si>
  <si>
    <t>ПРОГРАМ 11 СОЦИЈАЛНА И ДЕЧИЈА ЗАШТИТА</t>
  </si>
  <si>
    <t>Једнократна помоћ за соц.угрожена лица(набавка огрева)</t>
  </si>
  <si>
    <t>Извори финансирања за функцију 070:</t>
  </si>
  <si>
    <t>Извори финансирања за Програм 1</t>
  </si>
  <si>
    <t>Укупно за функцију 560</t>
  </si>
  <si>
    <t>Програмска активност 0008</t>
  </si>
  <si>
    <t>Извори финансирања за Програмску активност 0008</t>
  </si>
  <si>
    <t>Одржавање гробаља и погребне услуге</t>
  </si>
  <si>
    <t>ПРОГРАМ 5- РАЗВОЈ ПОЉОПРИВРЕДЕ</t>
  </si>
  <si>
    <t>0101</t>
  </si>
  <si>
    <t>Oстале дотације и трансфери</t>
  </si>
  <si>
    <t>УКУПНО ПРОГРАМ 3</t>
  </si>
  <si>
    <t>УКУПНО ПА 0001</t>
  </si>
  <si>
    <t>УКУПНО ЗА ПРОГРАМ 6</t>
  </si>
  <si>
    <t>Програмска активност 0007</t>
  </si>
  <si>
    <t>Извори финансирања за функцију 411 :</t>
  </si>
  <si>
    <t>Извори финансирања за Програмску активност 0007</t>
  </si>
  <si>
    <t>Програмска активност 0010</t>
  </si>
  <si>
    <t>0602-0010</t>
  </si>
  <si>
    <t>Извори финансирања за Програмску активност 0010</t>
  </si>
  <si>
    <t>1201-0001</t>
  </si>
  <si>
    <t>Буџет 2015</t>
  </si>
  <si>
    <t>080</t>
  </si>
  <si>
    <t>Комунална такса за коришћење простора за паркирање друм.,моторних и пркључних возила на уређеним и облеженим местима</t>
  </si>
  <si>
    <t>Субвенције ЈКП Комуналац</t>
  </si>
  <si>
    <t>Укупно за Програм 11</t>
  </si>
  <si>
    <t>Укупно за ПА 0001</t>
  </si>
  <si>
    <t>Расходи и издаци буџета зтврђују се у следећим износима у рачуну расхода и издатака:</t>
  </si>
  <si>
    <t>Средства из буџета/извор 01</t>
  </si>
  <si>
    <t>% учешћа</t>
  </si>
  <si>
    <t xml:space="preserve">УКУПНО ИЗДАЦИ БУЏЕТА /ИЗВОР 01 </t>
  </si>
  <si>
    <t>УКУПНО ПРИХОДИ И ПРИМАЊА БУЏЕТА (ИЗВОР 01)</t>
  </si>
  <si>
    <t>Једнократна помоћ и исхрана ученика основних школа (ужина) из вишечланих породица</t>
  </si>
  <si>
    <t>Једнократна помоћ и исхрана ученика средњих школа из вишечланих породица</t>
  </si>
  <si>
    <t>1301-0002</t>
  </si>
  <si>
    <t>ОПШТИНСКО ЈАВНО ПРАВОБРАНИЛАШТВО</t>
  </si>
  <si>
    <t>0602-0004</t>
  </si>
  <si>
    <t>Судови</t>
  </si>
  <si>
    <t>Извори финансирања за функцију 330:</t>
  </si>
  <si>
    <t>УКУПНО ЗА ФУНКЦИЈУ 330</t>
  </si>
  <si>
    <t>Извори финансирања за Програмску активност 0004</t>
  </si>
  <si>
    <t>Извори финансирања за раздео 3:</t>
  </si>
  <si>
    <t>Помоћне услуге образовања</t>
  </si>
  <si>
    <t>ПРОГРАМ 9-ОСНОВНО ОБРАЗОВАЊЕ</t>
  </si>
  <si>
    <t>Трошкови превоза ученика на такмичењима</t>
  </si>
  <si>
    <t>Извори финансирања за функцију 960 :</t>
  </si>
  <si>
    <t>УКУПНО ЗА ФУНКЦИЈУ 960</t>
  </si>
  <si>
    <t>Средства за рад комисије</t>
  </si>
  <si>
    <t xml:space="preserve">Путни трошкови за пратиоце </t>
  </si>
  <si>
    <t xml:space="preserve">Трошкови смештаја у ученичким домовима и продужени боравак за децу са сметњама у развоју </t>
  </si>
  <si>
    <t>Лични пратиоци</t>
  </si>
  <si>
    <t>Средства за лечење</t>
  </si>
  <si>
    <t>Извори финансирања за функцију 820</t>
  </si>
  <si>
    <t>Функција 820</t>
  </si>
  <si>
    <t>Извори финансирања за програмску активност 1201-0001</t>
  </si>
  <si>
    <t>Свега за програмску активност 1201-0001</t>
  </si>
  <si>
    <t>Први смештај</t>
  </si>
  <si>
    <t>2</t>
  </si>
  <si>
    <t>Добровољна ватрогасна друштва</t>
  </si>
  <si>
    <t>ОПШТИНСКО ВЕЋЕ</t>
  </si>
  <si>
    <t>ПРЕДСЕДНИК ОПШТИНЕ</t>
  </si>
  <si>
    <t>499</t>
  </si>
  <si>
    <t>УКУПНО ЗА РАЗДЕО 4</t>
  </si>
  <si>
    <t>Специјализоване услуге(Зимска служба)</t>
  </si>
  <si>
    <t>Јавна расвета</t>
  </si>
  <si>
    <t>Дечја недеља</t>
  </si>
  <si>
    <t>Дечје манифестације</t>
  </si>
  <si>
    <t>Управљање комуналним отпадом</t>
  </si>
  <si>
    <t>УКУПНО ЗА ПА 0002</t>
  </si>
  <si>
    <t>0401-0003</t>
  </si>
  <si>
    <t xml:space="preserve"> Суфинансирање учешћа по конкурсима</t>
  </si>
  <si>
    <t>Одборнички додатак</t>
  </si>
  <si>
    <t>АМОРТИЗАЦИЈА И УПТРЕБА СРЕДСТАВА ЗА РАД</t>
  </si>
  <si>
    <t>Комунална такса за коришћење рекламних паноа</t>
  </si>
  <si>
    <t>УКУПНО ЗА ПА 0006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</si>
  <si>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</si>
  <si>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</t>
  </si>
  <si>
    <t>Рекултивација грађ.земљишта без титулара</t>
  </si>
  <si>
    <t>Годишња накнада за друмска,моторна возила</t>
  </si>
  <si>
    <t>Накнада по основу конверзије права коришћења у право својине у корист Републике</t>
  </si>
  <si>
    <t>Такса за озакоњење објеката</t>
  </si>
  <si>
    <t>Примања од продаје покретних ствари у корист нивоа општина</t>
  </si>
  <si>
    <t xml:space="preserve">ПРИМАЊА ОД ПРОДАЈЕ ПОКРЕТНИХ СТВАРИ </t>
  </si>
  <si>
    <t>5.1.</t>
  </si>
  <si>
    <t>5.4.</t>
  </si>
  <si>
    <t>5.5.</t>
  </si>
  <si>
    <t>УКУПНО ЗА РАЗДЕО 5</t>
  </si>
  <si>
    <t>ПРИМАЊА ОД ПРОДАЈЕ ЗЕМЉИШТА</t>
  </si>
  <si>
    <t>Примања од продаје земљишта у корист нивоа општина</t>
  </si>
  <si>
    <t>Ребаланс 2016</t>
  </si>
  <si>
    <t>Остала енергијс-Грејање</t>
  </si>
  <si>
    <t>Субвенције-ЈП "Дирекција за изградњу" Врбас-у ликвидацији</t>
  </si>
  <si>
    <t>Извори  финансирања за функцију 620:</t>
  </si>
  <si>
    <t>МЕСНЕ ЗАЈЕДНИЦЕ</t>
  </si>
  <si>
    <t xml:space="preserve">Помоћ породицама палих бораца                     </t>
  </si>
  <si>
    <t>Извори финансирања за главу 5.1</t>
  </si>
  <si>
    <t>УКУПНО ЗА ГЛАВУ 5.1.</t>
  </si>
  <si>
    <t>Просторно и урбанистичко планирање</t>
  </si>
  <si>
    <t>Остала документација-прибављање сагласноси,услова,дозвола</t>
  </si>
  <si>
    <t>ПРОГРАМ 1-УРБАНИЗАМ И ПРОСТОРНО ПЛАНИРАЊЕ</t>
  </si>
  <si>
    <t>Управљање грађевинским земљиштем</t>
  </si>
  <si>
    <t>Интервентни радови-рушење објеката</t>
  </si>
  <si>
    <t>Укупно за Програм 1.</t>
  </si>
  <si>
    <t>Укупно за функцију 520</t>
  </si>
  <si>
    <t>Укупно за функцију 630</t>
  </si>
  <si>
    <t>Укупно за функцију 640</t>
  </si>
  <si>
    <t>1101-0003</t>
  </si>
  <si>
    <t>Хоризонтална и вертикална саобраћајна сигнализација</t>
  </si>
  <si>
    <t>Ископ путних упојних јаркова</t>
  </si>
  <si>
    <t>Учешће у одржавању путних прелаза на укрштању некатегорисаних путева са железничком пругом</t>
  </si>
  <si>
    <t>Светлосна сигнализација-редовно,инвестиционо и интервентно одржавање</t>
  </si>
  <si>
    <t>Одржавање ограде на мостовима и интервентни радови</t>
  </si>
  <si>
    <t>Укупно за програм 7.</t>
  </si>
  <si>
    <t>Редовно,инвестиционо и интервентно одржавање ЈР</t>
  </si>
  <si>
    <t>Управљање/одржавање јавним осветљењем</t>
  </si>
  <si>
    <t xml:space="preserve">УКУПНО ЗА ПА 0001 </t>
  </si>
  <si>
    <t>Извори финансирања за функцију 451</t>
  </si>
  <si>
    <t>Програмска активност 0009</t>
  </si>
  <si>
    <t>Одржавање каналске мреже</t>
  </si>
  <si>
    <t>УКУПНО ЗА ФУНКЦИЈУ 630</t>
  </si>
  <si>
    <t>УКУПНО ЗА ПА 0008</t>
  </si>
  <si>
    <t>Одржавање јавних зелених површина</t>
  </si>
  <si>
    <t>Субвенционисање камата  пољопривредним газдинствима</t>
  </si>
  <si>
    <t>УКУПНО ЗА ПРОГРАМ 5.</t>
  </si>
  <si>
    <t>Заштита природе</t>
  </si>
  <si>
    <t>Праћење квалитета елемената животне средине</t>
  </si>
  <si>
    <t xml:space="preserve">Управљање заштитом животне средине </t>
  </si>
  <si>
    <t>УКУПНО ЗА ПА 0005</t>
  </si>
  <si>
    <t>0401-0005</t>
  </si>
  <si>
    <t>Управљање осталим врстама отпада</t>
  </si>
  <si>
    <t>0401-0006</t>
  </si>
  <si>
    <t xml:space="preserve">Субвенције </t>
  </si>
  <si>
    <t>Награде за  ученике</t>
  </si>
  <si>
    <t>Извори финансирања за Програм 9.</t>
  </si>
  <si>
    <t>УКУПНО ЗА ПРОГРАМ 9.</t>
  </si>
  <si>
    <t>ПРОГРАМ 7- ОРГАНИЗАЦИЈА САОБРАЋАЈА И САОБРАЋАЈНА ИНФРАСТРУКТУРА</t>
  </si>
  <si>
    <t>Управљање саобраћајем</t>
  </si>
  <si>
    <t>Извори финансирања за ПА 0001 :</t>
  </si>
  <si>
    <t>УКУПНО ЗА  ПРОГРАМ 7</t>
  </si>
  <si>
    <t>Извори финансирања за ПА 0001:</t>
  </si>
  <si>
    <t>Извори финансирања за ПА 0002:</t>
  </si>
  <si>
    <t>УКУПНО ЗА ПРОГРАМ 11-ЦЗСР</t>
  </si>
  <si>
    <t>УКУПНО ЗА ГЛАВУ 5.4.</t>
  </si>
  <si>
    <t>ПРОГРАМ 16- ПОЛИТИЧКИ СИСТЕМ ЛОКАЛНЕ САМОУПРАВЕ</t>
  </si>
  <si>
    <t>Функционисање скупштине</t>
  </si>
  <si>
    <t>Извори финансирања за Програм 16</t>
  </si>
  <si>
    <t>Подршка раду извршних органа власти и скупштине</t>
  </si>
  <si>
    <t>2101</t>
  </si>
  <si>
    <t>2101-0001</t>
  </si>
  <si>
    <t>2101-0003</t>
  </si>
  <si>
    <t>Функционисање извршних органа</t>
  </si>
  <si>
    <t>2101-0002</t>
  </si>
  <si>
    <t>Извори финансирања за раздео 4:</t>
  </si>
  <si>
    <t>ПРОГРАМ 17-ЕНЕРГЕТСКА ЕФИКАСНОСТ</t>
  </si>
  <si>
    <t>0501-0001</t>
  </si>
  <si>
    <t>УКУПНО ЗА ПРОГРАМ 17</t>
  </si>
  <si>
    <t>Извори финансирања за Програм 17</t>
  </si>
  <si>
    <t>УКУПНО ЗА ПРОГРАМ 4</t>
  </si>
  <si>
    <t>Сервисирање јавног дуга</t>
  </si>
  <si>
    <t>0602-0009</t>
  </si>
  <si>
    <t>Извори финансирања за Програмску активност 0009</t>
  </si>
  <si>
    <t>Мере активне политике запошљавања</t>
  </si>
  <si>
    <t>1501-0002</t>
  </si>
  <si>
    <t>Извори финансирања за Пројекат ПА 0002</t>
  </si>
  <si>
    <t>ПРОГРАМ 14-РАЗВОЈ СПОРТА И ОМЛАДИНЕ</t>
  </si>
  <si>
    <t>Спровођење омладинске политике</t>
  </si>
  <si>
    <t>1301-0005</t>
  </si>
  <si>
    <t>Унапређење привредног и инвестиционог амбијента</t>
  </si>
  <si>
    <t>Јачање културне продукције и уметничког стваралаштва</t>
  </si>
  <si>
    <t>Подршка предшколском и школском спорту</t>
  </si>
  <si>
    <t>Укупно за  Програм 14</t>
  </si>
  <si>
    <t>Функционисање националних савета националних мањина</t>
  </si>
  <si>
    <t>Дотације невладиним организацијама -савети националних мањина</t>
  </si>
  <si>
    <t>Пренета неутрошена средства из претходних година</t>
  </si>
  <si>
    <t>321</t>
  </si>
  <si>
    <t xml:space="preserve">Накнада за рад на изборима </t>
  </si>
  <si>
    <t>Мртвозорство</t>
  </si>
  <si>
    <t>1801-0002</t>
  </si>
  <si>
    <t>УКУПНО ЗА ПРОГРАМ 12</t>
  </si>
  <si>
    <t>Социјална заштита-истраживање и развој</t>
  </si>
  <si>
    <t>Подршка деци и породицама са децом</t>
  </si>
  <si>
    <t>1201-0004</t>
  </si>
  <si>
    <t>Остваривање и унапређивање јавног интереса у области јавног информисања</t>
  </si>
  <si>
    <t>ПРОГРАМ 1 УРБАНИЗАМ И ПРОСТОРНО  ПЛАНИРАЊЕ</t>
  </si>
  <si>
    <t>ПРОГРАМ 7 ОРГАНИЗАЦИЈА САОБРАЋАЈА И САОБРАЋАЈНА ИНФРАСТРУКТУРА</t>
  </si>
  <si>
    <t>Функционисање месних заједница</t>
  </si>
  <si>
    <t>5.2.</t>
  </si>
  <si>
    <t>Извори финансирања за главу 5.2.</t>
  </si>
  <si>
    <t>УКУПНО ЗА ГЛАВУ 5.2.</t>
  </si>
  <si>
    <t>5.3.</t>
  </si>
  <si>
    <t>УКУПНО ЗА ГЛАВУ 5.3.</t>
  </si>
  <si>
    <t>Извори финансирања за главу 5.3.</t>
  </si>
  <si>
    <t>1301-0004</t>
  </si>
  <si>
    <t>Функционисање локалних спортских установа</t>
  </si>
  <si>
    <t>УКУПНО ЗА ПА 0004</t>
  </si>
  <si>
    <t>Извори финансирања за главу 5.4.</t>
  </si>
  <si>
    <t>ПРОГРАМ 12- ЗДРАВСТВЕНА ЗАШТИТА</t>
  </si>
  <si>
    <t>Функционисање установа примарне здравствене заштите</t>
  </si>
  <si>
    <t>Програмска активност 0014</t>
  </si>
  <si>
    <t>0602-0014</t>
  </si>
  <si>
    <t>Извори финансирања за Програмску активност 0014</t>
  </si>
  <si>
    <t>ПРОГРАМ 2- КОМУНАЛНЕ ДЕЛАТНОСТИ</t>
  </si>
  <si>
    <t>1102</t>
  </si>
  <si>
    <t>1102-0008</t>
  </si>
  <si>
    <t>Одржавање чистоће на површинама јавне намене</t>
  </si>
  <si>
    <t>1102-0003</t>
  </si>
  <si>
    <t>1102-0006</t>
  </si>
  <si>
    <t>1102-0001</t>
  </si>
  <si>
    <t>1102-0002</t>
  </si>
  <si>
    <t>Подршка за спровођење пољопривредне политике у локалној заједници</t>
  </si>
  <si>
    <t>Промоција туристичке понуде</t>
  </si>
  <si>
    <t>УКУПНО ЗА ГЛАВУ 5.5</t>
  </si>
  <si>
    <t>Зоохигијена</t>
  </si>
  <si>
    <t>1102-0004</t>
  </si>
  <si>
    <t>УКУПНО ЗА ПРОГРАМ 2.</t>
  </si>
  <si>
    <t>УКУПНО ЗА ПРОГРАМ 11</t>
  </si>
  <si>
    <t>УКУПНО ЗА ПА 007</t>
  </si>
  <si>
    <t>Гориво и енергија</t>
  </si>
  <si>
    <t>ИЗДАЦИ БУЏЕТА У 2017.години</t>
  </si>
  <si>
    <t>Дотације организацијама за обавезно социјално осигурање</t>
  </si>
  <si>
    <t>Текуће дотације организацијама за обавезно социјално осигурање</t>
  </si>
  <si>
    <t>Капиталне дотације организацијама за обавезно социјално осигурање</t>
  </si>
  <si>
    <t>Дотације организацијама за обавезно соц. осигурање</t>
  </si>
  <si>
    <t>Дотације организацијама за обавезно соц.осигурање</t>
  </si>
  <si>
    <t>Средства из буџета (извор 01 буџет 2017</t>
  </si>
  <si>
    <t>Средства из буџета (извор 01) 2016</t>
  </si>
  <si>
    <t>Накнада за постављ.водоводне,канал.,тел.мреже на општ.пут</t>
  </si>
  <si>
    <t>Капитални трансфери од других нивоа власти-Република</t>
  </si>
  <si>
    <t>Капитални трансфери од других нивоа власти-Покрајина</t>
  </si>
  <si>
    <t>Увећање пореског дуга у поступку принудене наплате</t>
  </si>
  <si>
    <t>0602-0007</t>
  </si>
  <si>
    <t xml:space="preserve"> Tекући трансфери од других нивоа у корист нивоа општина</t>
  </si>
  <si>
    <t>Пројектна документација за канализацију отпадних вода</t>
  </si>
  <si>
    <t>Обарање ивичњака на тротоарима ради омогућавања несметаног кретања и приступа особа са инвалидитетом</t>
  </si>
  <si>
    <t>Отворени спортски терени</t>
  </si>
  <si>
    <t>Опремање локација за киоске-грађевински радови</t>
  </si>
  <si>
    <t>Асанациони радови и уређење земљаног пута туцаничким застором</t>
  </si>
  <si>
    <t>Израда отресишта на укрштању некатегорисаних путева са општинским путем</t>
  </si>
  <si>
    <t>Регресирање накнаде соц.угрожених на основу одлуке о обављању комуналних делатности</t>
  </si>
  <si>
    <t>Помоћ у случају ванредних ситуација</t>
  </si>
  <si>
    <t>Санација и реконструкција тротоара  у Врбасу и насељеним местима и интервентни радови</t>
  </si>
  <si>
    <t>Субвенције ЦППОВ</t>
  </si>
  <si>
    <t>Приходи од новчаних казни за прекршаје прописане актом општине и у корист нивоа општина</t>
  </si>
  <si>
    <t>Опремање локација за киоске-прикључци,платои</t>
  </si>
  <si>
    <t>Дечија игралишта и парковски мобилијар</t>
  </si>
  <si>
    <t>Одржавање коловоза</t>
  </si>
  <si>
    <t xml:space="preserve"> Интервентни радови и санација АТК</t>
  </si>
  <si>
    <t>Изградња АТК ОШ "Светозар Милетић"</t>
  </si>
  <si>
    <t>1801-0003</t>
  </si>
  <si>
    <t>Накнада за рад радних тела и комисија</t>
  </si>
  <si>
    <t>Остали извори</t>
  </si>
  <si>
    <t>ПРОГРАМ 10- СРЕДЊЕ ОБРАЗОВАЊЕ</t>
  </si>
  <si>
    <t>УКУПНО ЗА ПРОГРАМ 15</t>
  </si>
  <si>
    <t>Накнада за кориш. јавних површина у пословне и друге сврхе</t>
  </si>
  <si>
    <t>Накнада за коришћ. јавне површине по основу зауз.грађ.мат.</t>
  </si>
  <si>
    <t>Урбанистички планови и пројекти</t>
  </si>
  <si>
    <t xml:space="preserve">Пројектна документација за атмосферску  канализацију </t>
  </si>
  <si>
    <t>Реконструкција и проширење ЈР у близини школа,вртића,установа</t>
  </si>
  <si>
    <t>Мобилијар за бицикле</t>
  </si>
  <si>
    <t>Крчење и кошење растиња у потесу путног појаса</t>
  </si>
  <si>
    <t>Одржавање коловоза-саобраћајних површина(асфалтирање и машинско уређење банкина).</t>
  </si>
  <si>
    <t>Израда планске и пројектно-техничке документације-ЈКП Комуналац</t>
  </si>
  <si>
    <t>Текуће поправке и одржавање-еко чесме</t>
  </si>
  <si>
    <t>Текуће поправке и одржавање-фонтана</t>
  </si>
  <si>
    <t>Укупно за П-1</t>
  </si>
  <si>
    <t>Остале помоћи социјално угроженом становништву</t>
  </si>
  <si>
    <t>Накнада коришћења јавних површина у посл.и друге сврхе</t>
  </si>
  <si>
    <t>Извори финансирања за Програм 6</t>
  </si>
  <si>
    <t>Извори финансирања за П1</t>
  </si>
  <si>
    <t>122/1</t>
  </si>
  <si>
    <t>122/2</t>
  </si>
  <si>
    <t>Правна помоћ</t>
  </si>
  <si>
    <t>Накнада за установљавање права службености пролаза</t>
  </si>
  <si>
    <t>10/1</t>
  </si>
  <si>
    <t>10/2</t>
  </si>
  <si>
    <t>13</t>
  </si>
  <si>
    <t>62</t>
  </si>
  <si>
    <t>68/1</t>
  </si>
  <si>
    <t>68/2</t>
  </si>
  <si>
    <t>68/3</t>
  </si>
  <si>
    <t>68/4</t>
  </si>
  <si>
    <t>75</t>
  </si>
  <si>
    <t>87/1</t>
  </si>
  <si>
    <t>87/2</t>
  </si>
  <si>
    <t>87/3</t>
  </si>
  <si>
    <t>87/4</t>
  </si>
  <si>
    <t>87/5</t>
  </si>
  <si>
    <t>105</t>
  </si>
  <si>
    <t>106</t>
  </si>
  <si>
    <t>107</t>
  </si>
  <si>
    <t>111/1</t>
  </si>
  <si>
    <t>111/2</t>
  </si>
  <si>
    <t>111/3</t>
  </si>
  <si>
    <t>111/4</t>
  </si>
  <si>
    <t>111/5</t>
  </si>
  <si>
    <t>111/6</t>
  </si>
  <si>
    <t>111/7</t>
  </si>
  <si>
    <t>111/8</t>
  </si>
  <si>
    <t>111/9</t>
  </si>
  <si>
    <t>125/1</t>
  </si>
  <si>
    <t>125/2</t>
  </si>
  <si>
    <t>125/3</t>
  </si>
  <si>
    <t>125/4</t>
  </si>
  <si>
    <t>125/5</t>
  </si>
  <si>
    <t>125/6</t>
  </si>
  <si>
    <t>125/7</t>
  </si>
  <si>
    <t>154/1</t>
  </si>
  <si>
    <t>154/2</t>
  </si>
  <si>
    <t>154/3</t>
  </si>
  <si>
    <t>Помоћ ученицима основних и средњих школа</t>
  </si>
  <si>
    <t>Канцеларија за Роме</t>
  </si>
  <si>
    <t>213/1</t>
  </si>
  <si>
    <t>213/2</t>
  </si>
  <si>
    <t>244/1</t>
  </si>
  <si>
    <t>244/2</t>
  </si>
  <si>
    <t>244/3</t>
  </si>
  <si>
    <t>254/1</t>
  </si>
  <si>
    <t>254/2</t>
  </si>
  <si>
    <t>Спровођење активности из области друштвене бриге за јавно здравњље</t>
  </si>
  <si>
    <t>Култура</t>
  </si>
  <si>
    <t>Услуге културе</t>
  </si>
  <si>
    <t>Трошкови путовања и исхране спортиста</t>
  </si>
  <si>
    <t>0101-0001</t>
  </si>
  <si>
    <t>Пројектна документација за водоводну инфраструктуру</t>
  </si>
  <si>
    <t>Пројектна документација за електро-енергетску мрежу</t>
  </si>
  <si>
    <t>Пројектна документација за саобраћајну инфраструктуру</t>
  </si>
  <si>
    <t>111/10</t>
  </si>
  <si>
    <t>Управљање отпадним водама и канализациона инфраструктура</t>
  </si>
  <si>
    <t>УКУПНО ЗА ФУНКЦИЈУ 520</t>
  </si>
  <si>
    <t>Извори финансирања за ПА  0004</t>
  </si>
  <si>
    <t>Укупно за ПА 0004</t>
  </si>
  <si>
    <t>Интервентно одржавање канализације</t>
  </si>
  <si>
    <t>Социјална помоћ породици са првом новорођеном бебом у 2022.години</t>
  </si>
  <si>
    <t>86/1</t>
  </si>
  <si>
    <t>86/2</t>
  </si>
  <si>
    <t>86/3</t>
  </si>
  <si>
    <t>86/4</t>
  </si>
  <si>
    <t>86/5</t>
  </si>
  <si>
    <t>87/6</t>
  </si>
  <si>
    <t>87/7</t>
  </si>
  <si>
    <t>88</t>
  </si>
  <si>
    <t>Стипендија за студенте</t>
  </si>
  <si>
    <t>513</t>
  </si>
  <si>
    <t>Остале некретнине и опрема</t>
  </si>
  <si>
    <t>Порез на имовину физичких лица</t>
  </si>
  <si>
    <t>Порез на имовину правних лица</t>
  </si>
  <si>
    <t>Буџет 2022</t>
  </si>
  <si>
    <t>Управљање и одржавање водоводне инфраструктуре и  снабдевање водом за пиће</t>
  </si>
  <si>
    <t>Управљање и одржавање саобраћајне инфраструктуре</t>
  </si>
  <si>
    <t>2002-0002</t>
  </si>
  <si>
    <t>Функционисање и остваривање предшколског васпитања и образовања</t>
  </si>
  <si>
    <t>Реализација делатности основног образовања</t>
  </si>
  <si>
    <t>2004</t>
  </si>
  <si>
    <t>2004-0001</t>
  </si>
  <si>
    <t>Реализација делатности средњег образовања</t>
  </si>
  <si>
    <t>0902</t>
  </si>
  <si>
    <t>0902-0001</t>
  </si>
  <si>
    <t>Једнократне помоћи и други облици помоћи</t>
  </si>
  <si>
    <t>0902-0002</t>
  </si>
  <si>
    <t>Породични и домски смештај, прихватилишта и друге врсте смештаја</t>
  </si>
  <si>
    <t>0902-0018</t>
  </si>
  <si>
    <t>Подршка реализацији програма Црвеног крста</t>
  </si>
  <si>
    <t>0902-0017</t>
  </si>
  <si>
    <t>0902-0019</t>
  </si>
  <si>
    <t>Општинско градско правобранилаштво</t>
  </si>
  <si>
    <t>Управљање у ванредним ситуацијама</t>
  </si>
  <si>
    <t>Енергетски менаџмент</t>
  </si>
  <si>
    <t>1102-П1</t>
  </si>
  <si>
    <t>0401-0004</t>
  </si>
  <si>
    <t>0902-0005</t>
  </si>
  <si>
    <t>Обављање делатности установа социјалне заштите</t>
  </si>
  <si>
    <t>%   извршења</t>
  </si>
  <si>
    <t xml:space="preserve">% извршења </t>
  </si>
  <si>
    <t>Извршење на дан 31.03.2022.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</si>
</sst>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%"/>
    <numFmt numFmtId="166" formatCode="#,##0.0000000000"/>
  </numFmts>
  <fonts count="27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8"/>
      <name val="Bookman Old Style"/>
      <family val="1"/>
    </font>
    <font>
      <sz val="8"/>
      <color indexed="10"/>
      <name val="Bookman Old Style"/>
      <family val="1"/>
    </font>
    <font>
      <sz val="8"/>
      <name val="Century Gothic"/>
      <family val="2"/>
    </font>
    <font>
      <b/>
      <sz val="8"/>
      <name val="Century Gothic"/>
      <family val="2"/>
    </font>
    <font>
      <b/>
      <sz val="9"/>
      <name val="Century Gothic"/>
      <family val="2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Century Gothic"/>
      <family val="2"/>
      <charset val="238"/>
    </font>
    <font>
      <sz val="9"/>
      <name val="Century Gothic"/>
      <family val="2"/>
      <charset val="238"/>
    </font>
    <font>
      <b/>
      <sz val="8"/>
      <name val="Century Gothic"/>
      <family val="2"/>
      <charset val="238"/>
    </font>
    <font>
      <b/>
      <sz val="9"/>
      <name val="Century Gothic"/>
      <family val="2"/>
      <charset val="238"/>
    </font>
    <font>
      <sz val="10"/>
      <name val="Century Gothic"/>
      <family val="2"/>
      <charset val="238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name val="Arial"/>
      <family val="2"/>
      <charset val="238"/>
    </font>
    <font>
      <sz val="9"/>
      <name val="Century Gothic"/>
      <family val="2"/>
    </font>
    <font>
      <sz val="10"/>
      <name val="Arial"/>
      <family val="2"/>
      <charset val="238"/>
    </font>
    <font>
      <sz val="9"/>
      <color theme="1"/>
      <name val="Century Gothic"/>
      <family val="2"/>
      <charset val="238"/>
    </font>
    <font>
      <sz val="8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1" fillId="0" borderId="0"/>
    <xf numFmtId="0" fontId="24" fillId="0" borderId="0"/>
    <xf numFmtId="0" fontId="2" fillId="0" borderId="0"/>
    <xf numFmtId="0" fontId="3" fillId="0" borderId="0" applyNumberFormat="0"/>
    <xf numFmtId="0" fontId="2" fillId="0" borderId="0" applyNumberFormat="0"/>
  </cellStyleXfs>
  <cellXfs count="374">
    <xf numFmtId="0" fontId="0" fillId="0" borderId="0" xfId="0"/>
    <xf numFmtId="0" fontId="6" fillId="0" borderId="0" xfId="0" applyFont="1" applyFill="1" applyBorder="1"/>
    <xf numFmtId="0" fontId="6" fillId="0" borderId="0" xfId="0" applyFont="1" applyFill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9" fillId="0" borderId="0" xfId="0" applyNumberFormat="1" applyFont="1" applyFill="1" applyBorder="1"/>
    <xf numFmtId="0" fontId="8" fillId="0" borderId="0" xfId="0" applyFont="1" applyFill="1"/>
    <xf numFmtId="0" fontId="6" fillId="0" borderId="0" xfId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/>
    <xf numFmtId="3" fontId="0" fillId="0" borderId="0" xfId="0" applyNumberFormat="1"/>
    <xf numFmtId="3" fontId="0" fillId="0" borderId="0" xfId="0" applyNumberFormat="1" applyFill="1"/>
    <xf numFmtId="3" fontId="1" fillId="0" borderId="0" xfId="0" applyNumberFormat="1" applyFont="1" applyFill="1" applyAlignment="1">
      <alignment vertical="center"/>
    </xf>
    <xf numFmtId="0" fontId="4" fillId="0" borderId="0" xfId="0" applyFont="1"/>
    <xf numFmtId="166" fontId="1" fillId="0" borderId="0" xfId="0" applyNumberFormat="1" applyFont="1" applyFill="1" applyAlignment="1">
      <alignment vertical="center"/>
    </xf>
    <xf numFmtId="0" fontId="5" fillId="0" borderId="2" xfId="0" applyFont="1" applyFill="1" applyBorder="1" applyAlignment="1">
      <alignment horizontal="centerContinuous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 applyBorder="1"/>
    <xf numFmtId="0" fontId="6" fillId="0" borderId="0" xfId="0" applyFont="1" applyBorder="1"/>
    <xf numFmtId="10" fontId="10" fillId="0" borderId="0" xfId="1" applyNumberFormat="1" applyFont="1" applyFill="1" applyAlignment="1">
      <alignment vertical="center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10" fontId="10" fillId="0" borderId="6" xfId="1" applyNumberFormat="1" applyFont="1" applyFill="1" applyBorder="1" applyAlignment="1">
      <alignment horizontal="center" vertical="center"/>
    </xf>
    <xf numFmtId="49" fontId="10" fillId="0" borderId="7" xfId="1" applyNumberFormat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10" fontId="10" fillId="0" borderId="7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0" fontId="11" fillId="0" borderId="8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3" fontId="10" fillId="0" borderId="1" xfId="1" applyNumberFormat="1" applyFont="1" applyFill="1" applyBorder="1" applyAlignment="1">
      <alignment vertical="center"/>
    </xf>
    <xf numFmtId="164" fontId="10" fillId="0" borderId="1" xfId="1" applyNumberFormat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3" fontId="11" fillId="0" borderId="9" xfId="1" applyNumberFormat="1" applyFont="1" applyFill="1" applyBorder="1" applyAlignment="1">
      <alignment vertical="center"/>
    </xf>
    <xf numFmtId="164" fontId="11" fillId="0" borderId="9" xfId="1" applyNumberFormat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/>
    </xf>
    <xf numFmtId="164" fontId="10" fillId="0" borderId="4" xfId="1" applyNumberFormat="1" applyFont="1" applyFill="1" applyBorder="1" applyAlignment="1">
      <alignment vertical="center"/>
    </xf>
    <xf numFmtId="3" fontId="12" fillId="0" borderId="9" xfId="1" applyNumberFormat="1" applyFont="1" applyFill="1" applyBorder="1" applyAlignment="1">
      <alignment vertical="center"/>
    </xf>
    <xf numFmtId="0" fontId="11" fillId="0" borderId="7" xfId="1" applyFont="1" applyFill="1" applyBorder="1" applyAlignment="1">
      <alignment vertical="center"/>
    </xf>
    <xf numFmtId="164" fontId="11" fillId="0" borderId="10" xfId="1" applyNumberFormat="1" applyFont="1" applyFill="1" applyBorder="1" applyAlignment="1">
      <alignment vertical="center"/>
    </xf>
    <xf numFmtId="3" fontId="11" fillId="0" borderId="4" xfId="1" applyNumberFormat="1" applyFont="1" applyFill="1" applyBorder="1" applyAlignment="1">
      <alignment vertical="center"/>
    </xf>
    <xf numFmtId="0" fontId="11" fillId="0" borderId="11" xfId="1" applyFont="1" applyFill="1" applyBorder="1" applyAlignment="1">
      <alignment vertical="center"/>
    </xf>
    <xf numFmtId="3" fontId="10" fillId="0" borderId="11" xfId="1" applyNumberFormat="1" applyFont="1" applyFill="1" applyBorder="1" applyAlignment="1">
      <alignment vertical="center"/>
    </xf>
    <xf numFmtId="0" fontId="10" fillId="0" borderId="9" xfId="1" applyFont="1" applyFill="1" applyBorder="1" applyAlignment="1">
      <alignment vertical="center"/>
    </xf>
    <xf numFmtId="0" fontId="10" fillId="0" borderId="6" xfId="1" applyFont="1" applyFill="1" applyBorder="1" applyAlignment="1">
      <alignment vertical="center"/>
    </xf>
    <xf numFmtId="0" fontId="10" fillId="0" borderId="11" xfId="1" applyFont="1" applyFill="1" applyBorder="1" applyAlignment="1">
      <alignment vertical="center"/>
    </xf>
    <xf numFmtId="164" fontId="10" fillId="0" borderId="9" xfId="1" applyNumberFormat="1" applyFont="1" applyFill="1" applyBorder="1" applyAlignment="1">
      <alignment vertical="center"/>
    </xf>
    <xf numFmtId="3" fontId="10" fillId="0" borderId="6" xfId="1" applyNumberFormat="1" applyFont="1" applyFill="1" applyBorder="1" applyAlignment="1">
      <alignment vertical="center"/>
    </xf>
    <xf numFmtId="0" fontId="10" fillId="0" borderId="7" xfId="1" applyFont="1" applyFill="1" applyBorder="1" applyAlignment="1">
      <alignment vertical="center"/>
    </xf>
    <xf numFmtId="3" fontId="10" fillId="0" borderId="7" xfId="4" applyNumberFormat="1" applyFont="1" applyFill="1" applyBorder="1" applyAlignment="1">
      <alignment vertical="center"/>
    </xf>
    <xf numFmtId="3" fontId="12" fillId="0" borderId="10" xfId="1" applyNumberFormat="1" applyFont="1" applyFill="1" applyBorder="1" applyAlignment="1">
      <alignment vertical="center"/>
    </xf>
    <xf numFmtId="164" fontId="11" fillId="0" borderId="7" xfId="1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3" fontId="11" fillId="0" borderId="11" xfId="1" applyNumberFormat="1" applyFont="1" applyFill="1" applyBorder="1" applyAlignment="1">
      <alignment vertical="center"/>
    </xf>
    <xf numFmtId="0" fontId="10" fillId="0" borderId="7" xfId="4" applyFont="1" applyFill="1" applyBorder="1" applyAlignment="1">
      <alignment vertical="center"/>
    </xf>
    <xf numFmtId="164" fontId="10" fillId="0" borderId="7" xfId="1" applyNumberFormat="1" applyFont="1" applyFill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3" fontId="10" fillId="0" borderId="1" xfId="4" applyNumberFormat="1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3" fontId="12" fillId="0" borderId="11" xfId="1" applyNumberFormat="1" applyFont="1" applyFill="1" applyBorder="1" applyAlignment="1">
      <alignment vertical="center"/>
    </xf>
    <xf numFmtId="164" fontId="11" fillId="0" borderId="11" xfId="1" applyNumberFormat="1" applyFont="1" applyFill="1" applyBorder="1" applyAlignment="1">
      <alignment vertical="center"/>
    </xf>
    <xf numFmtId="0" fontId="15" fillId="0" borderId="9" xfId="1" applyFont="1" applyFill="1" applyBorder="1" applyAlignment="1">
      <alignment vertical="center"/>
    </xf>
    <xf numFmtId="3" fontId="16" fillId="0" borderId="9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3" fontId="6" fillId="0" borderId="0" xfId="0" applyNumberFormat="1" applyFont="1" applyFill="1"/>
    <xf numFmtId="3" fontId="12" fillId="0" borderId="4" xfId="1" applyNumberFormat="1" applyFont="1" applyFill="1" applyBorder="1" applyAlignment="1">
      <alignment vertical="center"/>
    </xf>
    <xf numFmtId="3" fontId="12" fillId="0" borderId="1" xfId="1" applyNumberFormat="1" applyFont="1" applyFill="1" applyBorder="1" applyAlignment="1">
      <alignment vertical="center"/>
    </xf>
    <xf numFmtId="164" fontId="11" fillId="0" borderId="1" xfId="1" applyNumberFormat="1" applyFont="1" applyFill="1" applyBorder="1" applyAlignment="1">
      <alignment vertical="center"/>
    </xf>
    <xf numFmtId="3" fontId="16" fillId="0" borderId="7" xfId="1" applyNumberFormat="1" applyFont="1" applyFill="1" applyBorder="1" applyAlignment="1">
      <alignment vertical="center"/>
    </xf>
    <xf numFmtId="3" fontId="16" fillId="0" borderId="11" xfId="1" applyNumberFormat="1" applyFont="1" applyFill="1" applyBorder="1" applyAlignment="1">
      <alignment vertical="center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3" fontId="15" fillId="0" borderId="1" xfId="1" applyNumberFormat="1" applyFont="1" applyFill="1" applyBorder="1" applyAlignment="1">
      <alignment vertical="center"/>
    </xf>
    <xf numFmtId="3" fontId="15" fillId="0" borderId="11" xfId="1" applyNumberFormat="1" applyFont="1" applyFill="1" applyBorder="1" applyAlignment="1">
      <alignment vertical="center"/>
    </xf>
    <xf numFmtId="10" fontId="0" fillId="0" borderId="0" xfId="0" applyNumberFormat="1"/>
    <xf numFmtId="3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3" fontId="1" fillId="0" borderId="1" xfId="0" applyNumberFormat="1" applyFont="1" applyFill="1" applyBorder="1" applyAlignment="1">
      <alignment vertical="center"/>
    </xf>
    <xf numFmtId="10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/>
    <xf numFmtId="0" fontId="2" fillId="0" borderId="1" xfId="0" applyFont="1" applyBorder="1"/>
    <xf numFmtId="0" fontId="20" fillId="0" borderId="1" xfId="1" applyFont="1" applyFill="1" applyBorder="1" applyAlignment="1">
      <alignment vertical="center"/>
    </xf>
    <xf numFmtId="3" fontId="20" fillId="0" borderId="1" xfId="1" applyNumberFormat="1" applyFont="1" applyFill="1" applyBorder="1" applyAlignment="1">
      <alignment vertical="center"/>
    </xf>
    <xf numFmtId="3" fontId="2" fillId="0" borderId="1" xfId="0" applyNumberFormat="1" applyFont="1" applyBorder="1"/>
    <xf numFmtId="10" fontId="2" fillId="0" borderId="1" xfId="0" applyNumberFormat="1" applyFont="1" applyBorder="1"/>
    <xf numFmtId="3" fontId="21" fillId="0" borderId="1" xfId="1" applyNumberFormat="1" applyFont="1" applyFill="1" applyBorder="1" applyAlignment="1">
      <alignment vertical="center"/>
    </xf>
    <xf numFmtId="3" fontId="19" fillId="0" borderId="1" xfId="1" applyNumberFormat="1" applyFont="1" applyFill="1" applyBorder="1" applyAlignment="1">
      <alignment vertical="center"/>
    </xf>
    <xf numFmtId="3" fontId="20" fillId="0" borderId="1" xfId="1" applyNumberFormat="1" applyFont="1" applyFill="1" applyBorder="1" applyAlignment="1">
      <alignment horizontal="right" vertical="center"/>
    </xf>
    <xf numFmtId="3" fontId="20" fillId="0" borderId="1" xfId="4" applyNumberFormat="1" applyFont="1" applyFill="1" applyBorder="1" applyAlignment="1">
      <alignment vertical="center"/>
    </xf>
    <xf numFmtId="0" fontId="22" fillId="0" borderId="1" xfId="0" applyFont="1" applyBorder="1"/>
    <xf numFmtId="3" fontId="22" fillId="0" borderId="1" xfId="0" applyNumberFormat="1" applyFont="1" applyBorder="1"/>
    <xf numFmtId="10" fontId="22" fillId="0" borderId="1" xfId="0" applyNumberFormat="1" applyFont="1" applyBorder="1"/>
    <xf numFmtId="0" fontId="22" fillId="0" borderId="0" xfId="0" applyFont="1"/>
    <xf numFmtId="3" fontId="21" fillId="0" borderId="1" xfId="4" applyNumberFormat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1" fillId="0" borderId="8" xfId="1" applyFont="1" applyFill="1" applyBorder="1" applyAlignment="1">
      <alignment vertical="center"/>
    </xf>
    <xf numFmtId="3" fontId="12" fillId="0" borderId="8" xfId="1" applyNumberFormat="1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vertical="center"/>
    </xf>
    <xf numFmtId="3" fontId="14" fillId="2" borderId="1" xfId="0" applyNumberFormat="1" applyFont="1" applyFill="1" applyBorder="1" applyAlignment="1">
      <alignment vertical="center"/>
    </xf>
    <xf numFmtId="165" fontId="14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3" fontId="14" fillId="3" borderId="1" xfId="0" applyNumberFormat="1" applyFont="1" applyFill="1" applyBorder="1" applyAlignment="1">
      <alignment horizontal="right" vertical="center" wrapText="1"/>
    </xf>
    <xf numFmtId="165" fontId="14" fillId="3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left" vertical="center" wrapText="1"/>
    </xf>
    <xf numFmtId="3" fontId="23" fillId="0" borderId="1" xfId="1" applyNumberFormat="1" applyFont="1" applyFill="1" applyBorder="1" applyAlignment="1">
      <alignment vertical="center"/>
    </xf>
    <xf numFmtId="10" fontId="10" fillId="0" borderId="1" xfId="1" applyNumberFormat="1" applyFont="1" applyFill="1" applyBorder="1" applyAlignment="1">
      <alignment vertical="center"/>
    </xf>
    <xf numFmtId="10" fontId="15" fillId="0" borderId="1" xfId="1" applyNumberFormat="1" applyFont="1" applyFill="1" applyBorder="1" applyAlignment="1">
      <alignment vertical="center"/>
    </xf>
    <xf numFmtId="10" fontId="12" fillId="0" borderId="11" xfId="1" applyNumberFormat="1" applyFont="1" applyFill="1" applyBorder="1" applyAlignment="1">
      <alignment vertical="center"/>
    </xf>
    <xf numFmtId="10" fontId="16" fillId="0" borderId="9" xfId="1" applyNumberFormat="1" applyFont="1" applyFill="1" applyBorder="1" applyAlignment="1">
      <alignment vertical="center"/>
    </xf>
    <xf numFmtId="10" fontId="10" fillId="0" borderId="4" xfId="1" applyNumberFormat="1" applyFont="1" applyFill="1" applyBorder="1" applyAlignment="1">
      <alignment vertical="center"/>
    </xf>
    <xf numFmtId="10" fontId="12" fillId="0" borderId="9" xfId="1" applyNumberFormat="1" applyFont="1" applyFill="1" applyBorder="1" applyAlignment="1">
      <alignment vertical="center"/>
    </xf>
    <xf numFmtId="10" fontId="23" fillId="0" borderId="1" xfId="1" applyNumberFormat="1" applyFont="1" applyFill="1" applyBorder="1" applyAlignment="1">
      <alignment vertical="center"/>
    </xf>
    <xf numFmtId="10" fontId="11" fillId="0" borderId="4" xfId="1" applyNumberFormat="1" applyFont="1" applyFill="1" applyBorder="1" applyAlignment="1">
      <alignment vertical="center"/>
    </xf>
    <xf numFmtId="3" fontId="15" fillId="0" borderId="9" xfId="1" applyNumberFormat="1" applyFont="1" applyFill="1" applyBorder="1" applyAlignment="1">
      <alignment vertical="center"/>
    </xf>
    <xf numFmtId="3" fontId="15" fillId="0" borderId="8" xfId="1" applyNumberFormat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3" fontId="15" fillId="0" borderId="4" xfId="1" applyNumberFormat="1" applyFont="1" applyFill="1" applyBorder="1" applyAlignment="1">
      <alignment vertical="center"/>
    </xf>
    <xf numFmtId="10" fontId="17" fillId="0" borderId="4" xfId="1" applyNumberFormat="1" applyFont="1" applyFill="1" applyBorder="1" applyAlignment="1">
      <alignment vertical="center"/>
    </xf>
    <xf numFmtId="10" fontId="10" fillId="0" borderId="9" xfId="1" applyNumberFormat="1" applyFont="1" applyFill="1" applyBorder="1" applyAlignment="1">
      <alignment vertical="center"/>
    </xf>
    <xf numFmtId="10" fontId="10" fillId="0" borderId="8" xfId="1" applyNumberFormat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10" fontId="18" fillId="0" borderId="9" xfId="1" applyNumberFormat="1" applyFont="1" applyFill="1" applyBorder="1" applyAlignment="1">
      <alignment vertical="center"/>
    </xf>
    <xf numFmtId="10" fontId="18" fillId="0" borderId="10" xfId="1" applyNumberFormat="1" applyFont="1" applyFill="1" applyBorder="1" applyAlignment="1">
      <alignment vertical="center"/>
    </xf>
    <xf numFmtId="3" fontId="16" fillId="0" borderId="4" xfId="1" applyNumberFormat="1" applyFont="1" applyFill="1" applyBorder="1" applyAlignment="1">
      <alignment vertical="center"/>
    </xf>
    <xf numFmtId="3" fontId="18" fillId="0" borderId="9" xfId="1" applyNumberFormat="1" applyFont="1" applyFill="1" applyBorder="1" applyAlignment="1">
      <alignment vertical="center"/>
    </xf>
    <xf numFmtId="10" fontId="16" fillId="0" borderId="4" xfId="1" applyNumberFormat="1" applyFont="1" applyFill="1" applyBorder="1" applyAlignment="1">
      <alignment vertical="center"/>
    </xf>
    <xf numFmtId="3" fontId="10" fillId="0" borderId="4" xfId="1" applyNumberFormat="1" applyFont="1" applyFill="1" applyBorder="1" applyAlignment="1">
      <alignment vertical="center"/>
    </xf>
    <xf numFmtId="10" fontId="18" fillId="0" borderId="7" xfId="1" applyNumberFormat="1" applyFont="1" applyFill="1" applyBorder="1" applyAlignment="1">
      <alignment vertical="center"/>
    </xf>
    <xf numFmtId="3" fontId="18" fillId="0" borderId="7" xfId="4" applyNumberFormat="1" applyFont="1" applyFill="1" applyBorder="1" applyAlignment="1">
      <alignment vertical="center"/>
    </xf>
    <xf numFmtId="10" fontId="18" fillId="0" borderId="4" xfId="1" applyNumberFormat="1" applyFont="1" applyFill="1" applyBorder="1" applyAlignment="1">
      <alignment vertical="center"/>
    </xf>
    <xf numFmtId="10" fontId="17" fillId="0" borderId="9" xfId="1" applyNumberFormat="1" applyFont="1" applyFill="1" applyBorder="1" applyAlignment="1">
      <alignment vertical="center"/>
    </xf>
    <xf numFmtId="10" fontId="17" fillId="0" borderId="7" xfId="1" applyNumberFormat="1" applyFont="1" applyFill="1" applyBorder="1" applyAlignment="1">
      <alignment vertical="center"/>
    </xf>
    <xf numFmtId="0" fontId="15" fillId="0" borderId="1" xfId="1" applyFont="1" applyFill="1" applyBorder="1" applyAlignment="1">
      <alignment vertical="center"/>
    </xf>
    <xf numFmtId="3" fontId="16" fillId="0" borderId="1" xfId="1" applyNumberFormat="1" applyFont="1" applyFill="1" applyBorder="1" applyAlignment="1">
      <alignment vertical="center"/>
    </xf>
    <xf numFmtId="3" fontId="23" fillId="0" borderId="4" xfId="1" applyNumberFormat="1" applyFont="1" applyFill="1" applyBorder="1" applyAlignment="1">
      <alignment vertical="center"/>
    </xf>
    <xf numFmtId="3" fontId="17" fillId="0" borderId="9" xfId="1" applyNumberFormat="1" applyFont="1" applyFill="1" applyBorder="1" applyAlignment="1">
      <alignment vertical="center"/>
    </xf>
    <xf numFmtId="3" fontId="10" fillId="0" borderId="9" xfId="4" applyNumberFormat="1" applyFont="1" applyFill="1" applyBorder="1" applyAlignment="1">
      <alignment vertical="center"/>
    </xf>
    <xf numFmtId="3" fontId="10" fillId="0" borderId="9" xfId="1" applyNumberFormat="1" applyFont="1" applyFill="1" applyBorder="1" applyAlignment="1">
      <alignment vertical="center"/>
    </xf>
    <xf numFmtId="3" fontId="18" fillId="0" borderId="10" xfId="1" applyNumberFormat="1" applyFont="1" applyFill="1" applyBorder="1" applyAlignment="1">
      <alignment vertical="center"/>
    </xf>
    <xf numFmtId="3" fontId="17" fillId="0" borderId="4" xfId="1" applyNumberFormat="1" applyFont="1" applyFill="1" applyBorder="1" applyAlignment="1">
      <alignment vertical="center"/>
    </xf>
    <xf numFmtId="10" fontId="15" fillId="0" borderId="4" xfId="1" applyNumberFormat="1" applyFont="1" applyFill="1" applyBorder="1" applyAlignment="1">
      <alignment vertical="center"/>
    </xf>
    <xf numFmtId="10" fontId="15" fillId="0" borderId="8" xfId="1" applyNumberFormat="1" applyFont="1" applyFill="1" applyBorder="1" applyAlignment="1">
      <alignment vertical="center"/>
    </xf>
    <xf numFmtId="10" fontId="12" fillId="0" borderId="10" xfId="1" applyNumberFormat="1" applyFont="1" applyFill="1" applyBorder="1" applyAlignment="1">
      <alignment vertical="center"/>
    </xf>
    <xf numFmtId="10" fontId="23" fillId="0" borderId="4" xfId="1" applyNumberFormat="1" applyFont="1" applyFill="1" applyBorder="1" applyAlignment="1">
      <alignment vertical="center"/>
    </xf>
    <xf numFmtId="49" fontId="6" fillId="0" borderId="0" xfId="0" applyNumberFormat="1" applyFont="1" applyFill="1" applyBorder="1"/>
    <xf numFmtId="3" fontId="6" fillId="0" borderId="0" xfId="0" applyNumberFormat="1" applyFont="1" applyFill="1" applyBorder="1"/>
    <xf numFmtId="0" fontId="6" fillId="0" borderId="0" xfId="0" applyFont="1" applyFill="1" applyBorder="1" applyAlignment="1">
      <alignment wrapText="1"/>
    </xf>
    <xf numFmtId="10" fontId="16" fillId="0" borderId="8" xfId="1" applyNumberFormat="1" applyFont="1" applyFill="1" applyBorder="1" applyAlignment="1">
      <alignment vertical="center"/>
    </xf>
    <xf numFmtId="3" fontId="16" fillId="0" borderId="8" xfId="1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10" fontId="10" fillId="0" borderId="6" xfId="1" applyNumberFormat="1" applyFont="1" applyFill="1" applyBorder="1" applyAlignment="1">
      <alignment vertical="center"/>
    </xf>
    <xf numFmtId="0" fontId="23" fillId="0" borderId="2" xfId="0" applyFont="1" applyFill="1" applyBorder="1" applyAlignment="1">
      <alignment horizontal="centerContinuous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3" fontId="23" fillId="0" borderId="3" xfId="0" applyNumberFormat="1" applyFont="1" applyFill="1" applyBorder="1" applyAlignment="1">
      <alignment horizontal="center" vertical="center" wrapText="1"/>
    </xf>
    <xf numFmtId="3" fontId="23" fillId="0" borderId="4" xfId="0" applyNumberFormat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6" fillId="0" borderId="0" xfId="2" applyFont="1" applyAlignment="1">
      <alignment horizontal="center" vertical="center"/>
    </xf>
    <xf numFmtId="0" fontId="24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3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vertical="center"/>
    </xf>
    <xf numFmtId="3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0" fontId="11" fillId="4" borderId="1" xfId="3" applyFont="1" applyFill="1" applyBorder="1" applyAlignment="1">
      <alignment horizontal="center" vertical="center"/>
    </xf>
    <xf numFmtId="0" fontId="11" fillId="4" borderId="1" xfId="3" applyNumberFormat="1" applyFont="1" applyFill="1" applyBorder="1" applyAlignment="1">
      <alignment horizontal="center" vertical="center"/>
    </xf>
    <xf numFmtId="49" fontId="11" fillId="4" borderId="1" xfId="3" applyNumberFormat="1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horizontal="right" vertical="center"/>
    </xf>
    <xf numFmtId="0" fontId="11" fillId="4" borderId="1" xfId="3" applyFont="1" applyFill="1" applyBorder="1" applyAlignment="1">
      <alignment vertical="center" wrapText="1"/>
    </xf>
    <xf numFmtId="0" fontId="10" fillId="4" borderId="1" xfId="3" applyFont="1" applyFill="1" applyBorder="1" applyAlignment="1">
      <alignment vertical="center"/>
    </xf>
    <xf numFmtId="0" fontId="6" fillId="4" borderId="0" xfId="0" applyFont="1" applyFill="1"/>
    <xf numFmtId="0" fontId="10" fillId="4" borderId="1" xfId="3" applyFont="1" applyFill="1" applyBorder="1" applyAlignment="1">
      <alignment horizontal="center" vertical="center"/>
    </xf>
    <xf numFmtId="0" fontId="10" fillId="4" borderId="1" xfId="3" applyNumberFormat="1" applyFont="1" applyFill="1" applyBorder="1" applyAlignment="1">
      <alignment horizontal="center" vertical="center"/>
    </xf>
    <xf numFmtId="49" fontId="10" fillId="4" borderId="1" xfId="3" applyNumberFormat="1" applyFont="1" applyFill="1" applyBorder="1" applyAlignment="1">
      <alignment horizontal="center" vertical="center"/>
    </xf>
    <xf numFmtId="0" fontId="10" fillId="4" borderId="1" xfId="3" applyFont="1" applyFill="1" applyBorder="1" applyAlignment="1">
      <alignment horizontal="right" vertical="center"/>
    </xf>
    <xf numFmtId="3" fontId="6" fillId="4" borderId="0" xfId="0" applyNumberFormat="1" applyFont="1" applyFill="1"/>
    <xf numFmtId="3" fontId="10" fillId="4" borderId="0" xfId="3" applyNumberFormat="1" applyFont="1" applyFill="1" applyBorder="1" applyAlignment="1">
      <alignment horizontal="right"/>
    </xf>
    <xf numFmtId="3" fontId="11" fillId="4" borderId="0" xfId="0" applyNumberFormat="1" applyFont="1" applyFill="1" applyBorder="1"/>
    <xf numFmtId="0" fontId="6" fillId="4" borderId="0" xfId="0" applyFont="1" applyFill="1" applyBorder="1"/>
    <xf numFmtId="0" fontId="10" fillId="4" borderId="0" xfId="3" applyFont="1" applyFill="1" applyBorder="1" applyAlignment="1">
      <alignment vertical="center" wrapText="1"/>
    </xf>
    <xf numFmtId="3" fontId="17" fillId="4" borderId="0" xfId="3" applyNumberFormat="1" applyFont="1" applyFill="1" applyBorder="1" applyAlignment="1">
      <alignment horizontal="right"/>
    </xf>
    <xf numFmtId="0" fontId="11" fillId="4" borderId="0" xfId="3" applyFont="1" applyFill="1" applyBorder="1" applyAlignment="1">
      <alignment horizontal="center" vertical="center"/>
    </xf>
    <xf numFmtId="49" fontId="10" fillId="4" borderId="0" xfId="3" applyNumberFormat="1" applyFont="1" applyFill="1" applyBorder="1" applyAlignment="1">
      <alignment horizontal="center" vertical="center"/>
    </xf>
    <xf numFmtId="49" fontId="10" fillId="4" borderId="0" xfId="3" applyNumberFormat="1" applyFont="1" applyFill="1" applyBorder="1" applyAlignment="1">
      <alignment horizontal="right" vertical="center"/>
    </xf>
    <xf numFmtId="3" fontId="11" fillId="4" borderId="0" xfId="3" applyNumberFormat="1" applyFont="1" applyFill="1" applyBorder="1" applyAlignment="1">
      <alignment horizontal="right"/>
    </xf>
    <xf numFmtId="0" fontId="23" fillId="4" borderId="2" xfId="0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horizontal="left" vertical="center" wrapText="1"/>
    </xf>
    <xf numFmtId="3" fontId="23" fillId="4" borderId="1" xfId="0" applyNumberFormat="1" applyFont="1" applyFill="1" applyBorder="1" applyAlignment="1">
      <alignment vertical="center"/>
    </xf>
    <xf numFmtId="3" fontId="12" fillId="4" borderId="1" xfId="0" applyNumberFormat="1" applyFont="1" applyFill="1" applyBorder="1" applyAlignment="1">
      <alignment vertical="center"/>
    </xf>
    <xf numFmtId="165" fontId="12" fillId="4" borderId="1" xfId="0" applyNumberFormat="1" applyFont="1" applyFill="1" applyBorder="1" applyAlignment="1">
      <alignment vertical="center"/>
    </xf>
    <xf numFmtId="1" fontId="23" fillId="4" borderId="2" xfId="0" applyNumberFormat="1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left" vertical="center" wrapText="1"/>
    </xf>
    <xf numFmtId="0" fontId="23" fillId="4" borderId="2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right" vertical="center" wrapText="1"/>
    </xf>
    <xf numFmtId="0" fontId="10" fillId="4" borderId="1" xfId="5" applyFont="1" applyFill="1" applyBorder="1" applyAlignment="1">
      <alignment vertical="center"/>
    </xf>
    <xf numFmtId="0" fontId="10" fillId="4" borderId="0" xfId="5" applyFont="1" applyFill="1" applyBorder="1" applyAlignment="1">
      <alignment vertical="center"/>
    </xf>
    <xf numFmtId="0" fontId="11" fillId="4" borderId="0" xfId="5" applyNumberFormat="1" applyFont="1" applyFill="1" applyBorder="1" applyAlignment="1">
      <alignment vertical="center"/>
    </xf>
    <xf numFmtId="49" fontId="11" fillId="4" borderId="0" xfId="5" applyNumberFormat="1" applyFont="1" applyFill="1" applyBorder="1" applyAlignment="1">
      <alignment vertical="center"/>
    </xf>
    <xf numFmtId="0" fontId="10" fillId="4" borderId="0" xfId="5" applyFont="1" applyFill="1" applyBorder="1" applyAlignment="1">
      <alignment horizontal="center" vertical="center"/>
    </xf>
    <xf numFmtId="0" fontId="10" fillId="4" borderId="0" xfId="5" applyFont="1" applyFill="1" applyBorder="1" applyAlignment="1">
      <alignment horizontal="right" vertical="center"/>
    </xf>
    <xf numFmtId="0" fontId="11" fillId="4" borderId="0" xfId="5" applyFont="1" applyFill="1" applyBorder="1" applyAlignment="1">
      <alignment vertical="center" wrapText="1"/>
    </xf>
    <xf numFmtId="0" fontId="17" fillId="4" borderId="0" xfId="5" applyFont="1" applyFill="1" applyBorder="1" applyAlignment="1">
      <alignment vertical="center"/>
    </xf>
    <xf numFmtId="49" fontId="10" fillId="4" borderId="0" xfId="5" applyNumberFormat="1" applyFont="1" applyFill="1" applyBorder="1" applyAlignment="1">
      <alignment vertical="center"/>
    </xf>
    <xf numFmtId="0" fontId="17" fillId="4" borderId="0" xfId="5" applyFont="1" applyFill="1" applyBorder="1" applyAlignment="1">
      <alignment vertical="center" wrapText="1"/>
    </xf>
    <xf numFmtId="0" fontId="10" fillId="4" borderId="0" xfId="5" applyFont="1" applyFill="1" applyBorder="1" applyAlignment="1">
      <alignment vertical="center" wrapText="1"/>
    </xf>
    <xf numFmtId="49" fontId="10" fillId="4" borderId="0" xfId="5" applyNumberFormat="1" applyFont="1" applyFill="1" applyBorder="1" applyAlignment="1">
      <alignment horizontal="right" vertical="center"/>
    </xf>
    <xf numFmtId="0" fontId="11" fillId="4" borderId="1" xfId="3" applyFont="1" applyFill="1" applyBorder="1" applyAlignment="1">
      <alignment horizontal="center" vertical="center" textRotation="90"/>
    </xf>
    <xf numFmtId="0" fontId="11" fillId="4" borderId="1" xfId="3" applyNumberFormat="1" applyFont="1" applyFill="1" applyBorder="1" applyAlignment="1">
      <alignment horizontal="center" vertical="center" textRotation="90"/>
    </xf>
    <xf numFmtId="49" fontId="11" fillId="4" borderId="1" xfId="3" applyNumberFormat="1" applyFont="1" applyFill="1" applyBorder="1" applyAlignment="1">
      <alignment horizontal="center" vertical="center" textRotation="90"/>
    </xf>
    <xf numFmtId="0" fontId="11" fillId="4" borderId="1" xfId="3" applyFont="1" applyFill="1" applyBorder="1" applyAlignment="1">
      <alignment horizontal="center" vertical="center" wrapText="1"/>
    </xf>
    <xf numFmtId="0" fontId="10" fillId="4" borderId="1" xfId="3" applyFont="1" applyFill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vertical="center"/>
    </xf>
    <xf numFmtId="0" fontId="10" fillId="4" borderId="1" xfId="3" applyFont="1" applyFill="1" applyBorder="1" applyAlignment="1">
      <alignment vertical="center" wrapText="1"/>
    </xf>
    <xf numFmtId="3" fontId="10" fillId="4" borderId="1" xfId="3" applyNumberFormat="1" applyFont="1" applyFill="1" applyBorder="1" applyAlignment="1">
      <alignment horizontal="right"/>
    </xf>
    <xf numFmtId="3" fontId="10" fillId="4" borderId="1" xfId="0" applyNumberFormat="1" applyFont="1" applyFill="1" applyBorder="1"/>
    <xf numFmtId="49" fontId="10" fillId="4" borderId="1" xfId="5" applyNumberFormat="1" applyFont="1" applyFill="1" applyBorder="1" applyAlignment="1">
      <alignment horizontal="center" vertical="center"/>
    </xf>
    <xf numFmtId="16" fontId="10" fillId="4" borderId="1" xfId="3" applyNumberFormat="1" applyFont="1" applyFill="1" applyBorder="1" applyAlignment="1">
      <alignment horizontal="center" vertical="center"/>
    </xf>
    <xf numFmtId="1" fontId="10" fillId="4" borderId="1" xfId="3" applyNumberFormat="1" applyFont="1" applyFill="1" applyBorder="1" applyAlignment="1">
      <alignment horizontal="center" vertical="center"/>
    </xf>
    <xf numFmtId="0" fontId="10" fillId="4" borderId="1" xfId="5" applyNumberFormat="1" applyFont="1" applyFill="1" applyBorder="1" applyAlignment="1">
      <alignment vertical="center"/>
    </xf>
    <xf numFmtId="0" fontId="11" fillId="4" borderId="1" xfId="5" applyFont="1" applyFill="1" applyBorder="1" applyAlignment="1">
      <alignment vertical="center"/>
    </xf>
    <xf numFmtId="49" fontId="11" fillId="4" borderId="1" xfId="5" applyNumberFormat="1" applyFont="1" applyFill="1" applyBorder="1" applyAlignment="1">
      <alignment vertical="center"/>
    </xf>
    <xf numFmtId="0" fontId="10" fillId="4" borderId="1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right" vertical="center"/>
    </xf>
    <xf numFmtId="0" fontId="10" fillId="4" borderId="1" xfId="5" applyFont="1" applyFill="1" applyBorder="1" applyAlignment="1">
      <alignment vertical="center" wrapText="1"/>
    </xf>
    <xf numFmtId="49" fontId="10" fillId="4" borderId="1" xfId="5" applyNumberFormat="1" applyFont="1" applyFill="1" applyBorder="1" applyAlignment="1">
      <alignment horizontal="right" vertical="center"/>
    </xf>
    <xf numFmtId="3" fontId="11" fillId="4" borderId="1" xfId="3" applyNumberFormat="1" applyFont="1" applyFill="1" applyBorder="1" applyAlignment="1">
      <alignment horizontal="right"/>
    </xf>
    <xf numFmtId="3" fontId="11" fillId="4" borderId="1" xfId="0" applyNumberFormat="1" applyFont="1" applyFill="1" applyBorder="1"/>
    <xf numFmtId="49" fontId="10" fillId="4" borderId="1" xfId="3" applyNumberFormat="1" applyFont="1" applyFill="1" applyBorder="1" applyAlignment="1">
      <alignment horizontal="right" vertical="center"/>
    </xf>
    <xf numFmtId="3" fontId="15" fillId="4" borderId="1" xfId="3" applyNumberFormat="1" applyFont="1" applyFill="1" applyBorder="1" applyAlignment="1">
      <alignment horizontal="right"/>
    </xf>
    <xf numFmtId="0" fontId="10" fillId="4" borderId="1" xfId="3" applyFont="1" applyFill="1" applyBorder="1" applyAlignment="1">
      <alignment horizontal="left" vertical="center" wrapText="1"/>
    </xf>
    <xf numFmtId="0" fontId="11" fillId="4" borderId="1" xfId="5" applyFont="1" applyFill="1" applyBorder="1" applyAlignment="1">
      <alignment vertical="center" wrapText="1"/>
    </xf>
    <xf numFmtId="0" fontId="11" fillId="4" borderId="1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left" vertical="center" wrapText="1"/>
    </xf>
    <xf numFmtId="0" fontId="11" fillId="4" borderId="1" xfId="3" applyNumberFormat="1" applyFont="1" applyFill="1" applyBorder="1" applyAlignment="1">
      <alignment horizontal="right"/>
    </xf>
    <xf numFmtId="0" fontId="11" fillId="4" borderId="1" xfId="3" applyFont="1" applyFill="1" applyBorder="1" applyAlignment="1">
      <alignment horizontal="right"/>
    </xf>
    <xf numFmtId="49" fontId="11" fillId="4" borderId="1" xfId="3" applyNumberFormat="1" applyFont="1" applyFill="1" applyBorder="1" applyAlignment="1">
      <alignment horizontal="right"/>
    </xf>
    <xf numFmtId="0" fontId="10" fillId="4" borderId="1" xfId="3" applyFont="1" applyFill="1" applyBorder="1" applyAlignment="1">
      <alignment horizontal="right"/>
    </xf>
    <xf numFmtId="0" fontId="10" fillId="4" borderId="1" xfId="3" applyFont="1" applyFill="1" applyBorder="1" applyAlignment="1">
      <alignment horizontal="left" wrapText="1"/>
    </xf>
    <xf numFmtId="49" fontId="10" fillId="4" borderId="1" xfId="3" applyNumberFormat="1" applyFont="1" applyFill="1" applyBorder="1" applyAlignment="1">
      <alignment horizontal="right"/>
    </xf>
    <xf numFmtId="49" fontId="11" fillId="4" borderId="1" xfId="3" applyNumberFormat="1" applyFont="1" applyFill="1" applyBorder="1" applyAlignment="1">
      <alignment horizontal="right" vertical="center"/>
    </xf>
    <xf numFmtId="0" fontId="11" fillId="4" borderId="1" xfId="5" applyFont="1" applyFill="1" applyBorder="1" applyAlignment="1">
      <alignment horizontal="left" vertical="center" wrapText="1"/>
    </xf>
    <xf numFmtId="3" fontId="17" fillId="4" borderId="1" xfId="3" applyNumberFormat="1" applyFont="1" applyFill="1" applyBorder="1" applyAlignment="1">
      <alignment horizontal="right"/>
    </xf>
    <xf numFmtId="3" fontId="17" fillId="4" borderId="1" xfId="0" applyNumberFormat="1" applyFont="1" applyFill="1" applyBorder="1"/>
    <xf numFmtId="0" fontId="11" fillId="4" borderId="1" xfId="3" applyFont="1" applyFill="1" applyBorder="1" applyAlignment="1">
      <alignment horizontal="left" vertical="center" wrapText="1"/>
    </xf>
    <xf numFmtId="49" fontId="11" fillId="4" borderId="1" xfId="5" applyNumberFormat="1" applyFont="1" applyFill="1" applyBorder="1" applyAlignment="1">
      <alignment horizontal="right" vertical="center"/>
    </xf>
    <xf numFmtId="0" fontId="10" fillId="4" borderId="1" xfId="5" applyFont="1" applyFill="1" applyBorder="1" applyAlignment="1">
      <alignment horizontal="left" wrapText="1"/>
    </xf>
    <xf numFmtId="1" fontId="10" fillId="4" borderId="1" xfId="5" applyNumberFormat="1" applyFont="1" applyFill="1" applyBorder="1" applyAlignment="1">
      <alignment horizontal="center" vertical="center"/>
    </xf>
    <xf numFmtId="0" fontId="17" fillId="4" borderId="1" xfId="5" applyFont="1" applyFill="1" applyBorder="1" applyAlignment="1">
      <alignment horizontal="center" vertical="center"/>
    </xf>
    <xf numFmtId="3" fontId="15" fillId="4" borderId="1" xfId="0" applyNumberFormat="1" applyFont="1" applyFill="1" applyBorder="1"/>
    <xf numFmtId="49" fontId="11" fillId="4" borderId="1" xfId="5" applyNumberFormat="1" applyFont="1" applyFill="1" applyBorder="1" applyAlignment="1">
      <alignment horizontal="center" vertical="center"/>
    </xf>
    <xf numFmtId="1" fontId="11" fillId="4" borderId="1" xfId="5" applyNumberFormat="1" applyFont="1" applyFill="1" applyBorder="1" applyAlignment="1">
      <alignment vertical="center"/>
    </xf>
    <xf numFmtId="1" fontId="10" fillId="4" borderId="1" xfId="5" applyNumberFormat="1" applyFont="1" applyFill="1" applyBorder="1" applyAlignment="1">
      <alignment vertical="center"/>
    </xf>
    <xf numFmtId="0" fontId="10" fillId="4" borderId="1" xfId="5" applyNumberFormat="1" applyFont="1" applyFill="1" applyBorder="1" applyAlignment="1">
      <alignment horizontal="center" vertical="center"/>
    </xf>
    <xf numFmtId="1" fontId="11" fillId="4" borderId="1" xfId="5" applyNumberFormat="1" applyFont="1" applyFill="1" applyBorder="1" applyAlignment="1">
      <alignment horizontal="center" vertical="center"/>
    </xf>
    <xf numFmtId="3" fontId="10" fillId="4" borderId="1" xfId="3" applyNumberFormat="1" applyFont="1" applyFill="1" applyBorder="1" applyAlignment="1">
      <alignment horizontal="right" wrapText="1"/>
    </xf>
    <xf numFmtId="3" fontId="11" fillId="4" borderId="1" xfId="3" applyNumberFormat="1" applyFont="1" applyFill="1" applyBorder="1" applyAlignment="1">
      <alignment horizontal="right" wrapText="1"/>
    </xf>
    <xf numFmtId="0" fontId="15" fillId="4" borderId="1" xfId="3" applyFont="1" applyFill="1" applyBorder="1" applyAlignment="1">
      <alignment vertical="center" wrapText="1"/>
    </xf>
    <xf numFmtId="0" fontId="17" fillId="4" borderId="1" xfId="3" applyFont="1" applyFill="1" applyBorder="1" applyAlignment="1">
      <alignment vertical="center" wrapText="1"/>
    </xf>
    <xf numFmtId="0" fontId="11" fillId="4" borderId="1" xfId="3" applyNumberFormat="1" applyFont="1" applyFill="1" applyBorder="1" applyAlignment="1">
      <alignment horizontal="center"/>
    </xf>
    <xf numFmtId="0" fontId="11" fillId="4" borderId="1" xfId="3" applyFont="1" applyFill="1" applyBorder="1" applyAlignment="1">
      <alignment horizontal="center"/>
    </xf>
    <xf numFmtId="49" fontId="11" fillId="4" borderId="1" xfId="3" applyNumberFormat="1" applyFont="1" applyFill="1" applyBorder="1" applyAlignment="1">
      <alignment horizontal="center"/>
    </xf>
    <xf numFmtId="0" fontId="10" fillId="4" borderId="1" xfId="3" applyFont="1" applyFill="1" applyBorder="1" applyAlignment="1">
      <alignment wrapText="1"/>
    </xf>
    <xf numFmtId="49" fontId="10" fillId="4" borderId="1" xfId="5" applyNumberFormat="1" applyFont="1" applyFill="1" applyBorder="1" applyAlignment="1">
      <alignment horizontal="right"/>
    </xf>
    <xf numFmtId="49" fontId="10" fillId="4" borderId="1" xfId="5" applyNumberFormat="1" applyFont="1" applyFill="1" applyBorder="1" applyAlignment="1">
      <alignment vertical="center"/>
    </xf>
    <xf numFmtId="0" fontId="15" fillId="4" borderId="1" xfId="5" applyFont="1" applyFill="1" applyBorder="1" applyAlignment="1">
      <alignment vertical="center" wrapText="1"/>
    </xf>
    <xf numFmtId="0" fontId="11" fillId="4" borderId="1" xfId="5" applyNumberFormat="1" applyFont="1" applyFill="1" applyBorder="1" applyAlignment="1">
      <alignment horizontal="center" vertical="center"/>
    </xf>
    <xf numFmtId="0" fontId="11" fillId="4" borderId="1" xfId="5" applyNumberFormat="1" applyFont="1" applyFill="1" applyBorder="1" applyAlignment="1">
      <alignment vertical="center"/>
    </xf>
    <xf numFmtId="49" fontId="17" fillId="4" borderId="1" xfId="5" applyNumberFormat="1" applyFont="1" applyFill="1" applyBorder="1" applyAlignment="1">
      <alignment horizontal="right" vertical="center"/>
    </xf>
    <xf numFmtId="0" fontId="17" fillId="4" borderId="1" xfId="5" applyFont="1" applyFill="1" applyBorder="1" applyAlignment="1">
      <alignment vertical="center" wrapText="1"/>
    </xf>
    <xf numFmtId="0" fontId="15" fillId="4" borderId="1" xfId="5" applyFont="1" applyFill="1" applyBorder="1" applyAlignment="1">
      <alignment vertical="center"/>
    </xf>
    <xf numFmtId="49" fontId="15" fillId="4" borderId="1" xfId="5" applyNumberFormat="1" applyFont="1" applyFill="1" applyBorder="1" applyAlignment="1">
      <alignment horizontal="right" vertical="center"/>
    </xf>
    <xf numFmtId="0" fontId="25" fillId="4" borderId="13" xfId="0" applyFont="1" applyFill="1" applyBorder="1" applyAlignment="1">
      <alignment horizontal="left" wrapText="1"/>
    </xf>
    <xf numFmtId="0" fontId="15" fillId="4" borderId="1" xfId="5" applyNumberFormat="1" applyFont="1" applyFill="1" applyBorder="1" applyAlignment="1">
      <alignment vertical="center"/>
    </xf>
    <xf numFmtId="49" fontId="15" fillId="4" borderId="1" xfId="5" applyNumberFormat="1" applyFont="1" applyFill="1" applyBorder="1" applyAlignment="1">
      <alignment vertical="center"/>
    </xf>
    <xf numFmtId="0" fontId="11" fillId="4" borderId="1" xfId="5" applyFont="1" applyFill="1" applyBorder="1" applyAlignment="1">
      <alignment horizontal="center"/>
    </xf>
    <xf numFmtId="0" fontId="10" fillId="4" borderId="4" xfId="5" applyFont="1" applyFill="1" applyBorder="1" applyAlignment="1">
      <alignment vertical="center" wrapText="1"/>
    </xf>
    <xf numFmtId="0" fontId="11" fillId="4" borderId="1" xfId="5" applyFont="1" applyFill="1" applyBorder="1" applyAlignment="1">
      <alignment horizontal="right" vertical="center"/>
    </xf>
    <xf numFmtId="0" fontId="10" fillId="4" borderId="1" xfId="5" applyNumberFormat="1" applyFont="1" applyFill="1" applyBorder="1" applyAlignment="1">
      <alignment vertical="center" wrapText="1"/>
    </xf>
    <xf numFmtId="14" fontId="11" fillId="4" borderId="1" xfId="5" applyNumberFormat="1" applyFont="1" applyFill="1" applyBorder="1" applyAlignment="1">
      <alignment horizontal="center" vertical="center"/>
    </xf>
    <xf numFmtId="0" fontId="15" fillId="4" borderId="1" xfId="5" applyFont="1" applyFill="1" applyBorder="1" applyAlignment="1">
      <alignment horizontal="center" vertical="center"/>
    </xf>
    <xf numFmtId="4" fontId="10" fillId="4" borderId="1" xfId="3" applyNumberFormat="1" applyFont="1" applyFill="1" applyBorder="1" applyAlignment="1">
      <alignment horizontal="center" vertical="center"/>
    </xf>
    <xf numFmtId="4" fontId="11" fillId="4" borderId="1" xfId="3" applyNumberFormat="1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vertical="center"/>
    </xf>
    <xf numFmtId="0" fontId="17" fillId="4" borderId="1" xfId="3" applyFont="1" applyFill="1" applyBorder="1" applyAlignment="1">
      <alignment horizontal="center" vertical="center"/>
    </xf>
    <xf numFmtId="49" fontId="17" fillId="4" borderId="1" xfId="3" applyNumberFormat="1" applyFont="1" applyFill="1" applyBorder="1" applyAlignment="1">
      <alignment horizontal="right" vertical="center"/>
    </xf>
    <xf numFmtId="0" fontId="11" fillId="4" borderId="5" xfId="3" applyFont="1" applyFill="1" applyBorder="1" applyAlignment="1">
      <alignment vertical="center" wrapText="1"/>
    </xf>
    <xf numFmtId="0" fontId="10" fillId="4" borderId="5" xfId="5" applyFont="1" applyFill="1" applyBorder="1" applyAlignment="1">
      <alignment horizontal="left" vertical="center" wrapText="1"/>
    </xf>
    <xf numFmtId="49" fontId="17" fillId="4" borderId="1" xfId="3" applyNumberFormat="1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1" fillId="4" borderId="9" xfId="3" applyNumberFormat="1" applyFont="1" applyFill="1" applyBorder="1" applyAlignment="1">
      <alignment horizontal="center" vertical="center"/>
    </xf>
    <xf numFmtId="0" fontId="11" fillId="4" borderId="9" xfId="3" applyFont="1" applyFill="1" applyBorder="1" applyAlignment="1">
      <alignment horizontal="center" vertical="center"/>
    </xf>
    <xf numFmtId="49" fontId="11" fillId="4" borderId="9" xfId="3" applyNumberFormat="1" applyFont="1" applyFill="1" applyBorder="1" applyAlignment="1">
      <alignment horizontal="center" vertical="center"/>
    </xf>
    <xf numFmtId="0" fontId="11" fillId="4" borderId="9" xfId="3" applyFont="1" applyFill="1" applyBorder="1" applyAlignment="1">
      <alignment horizontal="right" vertical="center"/>
    </xf>
    <xf numFmtId="0" fontId="11" fillId="4" borderId="9" xfId="0" applyFont="1" applyFill="1" applyBorder="1" applyAlignment="1">
      <alignment wrapText="1"/>
    </xf>
    <xf numFmtId="3" fontId="11" fillId="4" borderId="9" xfId="3" applyNumberFormat="1" applyFont="1" applyFill="1" applyBorder="1" applyAlignment="1">
      <alignment horizontal="right"/>
    </xf>
    <xf numFmtId="49" fontId="6" fillId="4" borderId="0" xfId="0" applyNumberFormat="1" applyFont="1" applyFill="1" applyBorder="1"/>
    <xf numFmtId="0" fontId="6" fillId="4" borderId="0" xfId="0" applyFont="1" applyFill="1" applyBorder="1" applyAlignment="1">
      <alignment wrapText="1"/>
    </xf>
    <xf numFmtId="3" fontId="6" fillId="4" borderId="0" xfId="0" applyNumberFormat="1" applyFont="1" applyFill="1" applyBorder="1"/>
    <xf numFmtId="3" fontId="26" fillId="4" borderId="0" xfId="0" applyNumberFormat="1" applyFont="1" applyFill="1"/>
    <xf numFmtId="165" fontId="11" fillId="4" borderId="1" xfId="0" applyNumberFormat="1" applyFont="1" applyFill="1" applyBorder="1" applyAlignment="1">
      <alignment horizontal="center" vertical="center" wrapText="1"/>
    </xf>
    <xf numFmtId="165" fontId="10" fillId="4" borderId="1" xfId="3" applyNumberFormat="1" applyFont="1" applyFill="1" applyBorder="1" applyAlignment="1">
      <alignment horizontal="center" vertical="center"/>
    </xf>
    <xf numFmtId="165" fontId="10" fillId="4" borderId="1" xfId="0" applyNumberFormat="1" applyFont="1" applyFill="1" applyBorder="1"/>
    <xf numFmtId="165" fontId="4" fillId="4" borderId="0" xfId="0" applyNumberFormat="1" applyFont="1" applyFill="1"/>
    <xf numFmtId="165" fontId="26" fillId="4" borderId="0" xfId="0" applyNumberFormat="1" applyFont="1" applyFill="1"/>
    <xf numFmtId="165" fontId="4" fillId="0" borderId="0" xfId="0" applyNumberFormat="1" applyFont="1" applyFill="1"/>
    <xf numFmtId="3" fontId="11" fillId="4" borderId="1" xfId="0" applyNumberFormat="1" applyFont="1" applyFill="1" applyBorder="1" applyAlignment="1">
      <alignment horizontal="center" vertical="center" wrapText="1"/>
    </xf>
    <xf numFmtId="3" fontId="10" fillId="4" borderId="1" xfId="3" applyNumberFormat="1" applyFont="1" applyFill="1" applyBorder="1" applyAlignment="1">
      <alignment horizontal="center" vertical="center"/>
    </xf>
    <xf numFmtId="3" fontId="4" fillId="4" borderId="0" xfId="0" applyNumberFormat="1" applyFont="1" applyFill="1"/>
    <xf numFmtId="3" fontId="4" fillId="0" borderId="0" xfId="0" applyNumberFormat="1" applyFont="1" applyFill="1"/>
    <xf numFmtId="0" fontId="10" fillId="0" borderId="1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1" applyFont="1" applyFill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right" vertical="center"/>
    </xf>
    <xf numFmtId="3" fontId="23" fillId="0" borderId="6" xfId="1" applyNumberFormat="1" applyFont="1" applyFill="1" applyBorder="1" applyAlignment="1">
      <alignment horizontal="right" vertical="center"/>
    </xf>
    <xf numFmtId="3" fontId="23" fillId="0" borderId="4" xfId="1" applyNumberFormat="1" applyFont="1" applyFill="1" applyBorder="1" applyAlignment="1">
      <alignment horizontal="right" vertical="center"/>
    </xf>
    <xf numFmtId="0" fontId="10" fillId="0" borderId="11" xfId="1" applyFont="1" applyFill="1" applyBorder="1" applyAlignment="1">
      <alignment horizontal="right" vertical="center"/>
    </xf>
    <xf numFmtId="3" fontId="23" fillId="0" borderId="11" xfId="1" applyNumberFormat="1" applyFont="1" applyFill="1" applyBorder="1" applyAlignment="1">
      <alignment horizontal="right" vertical="center"/>
    </xf>
    <xf numFmtId="3" fontId="10" fillId="0" borderId="11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3" fontId="10" fillId="0" borderId="6" xfId="1" applyNumberFormat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4" xfId="1" applyNumberFormat="1" applyFont="1" applyFill="1" applyBorder="1" applyAlignment="1">
      <alignment horizontal="right" vertical="center"/>
    </xf>
    <xf numFmtId="10" fontId="10" fillId="0" borderId="6" xfId="1" applyNumberFormat="1" applyFont="1" applyFill="1" applyBorder="1" applyAlignment="1">
      <alignment horizontal="right" vertical="center"/>
    </xf>
    <xf numFmtId="10" fontId="10" fillId="0" borderId="4" xfId="1" applyNumberFormat="1" applyFont="1" applyFill="1" applyBorder="1" applyAlignment="1">
      <alignment horizontal="right" vertical="center"/>
    </xf>
    <xf numFmtId="10" fontId="23" fillId="0" borderId="6" xfId="1" applyNumberFormat="1" applyFont="1" applyFill="1" applyBorder="1" applyAlignment="1">
      <alignment horizontal="right" vertical="center"/>
    </xf>
    <xf numFmtId="10" fontId="23" fillId="0" borderId="4" xfId="1" applyNumberFormat="1" applyFont="1" applyFill="1" applyBorder="1" applyAlignment="1">
      <alignment horizontal="right" vertical="center"/>
    </xf>
    <xf numFmtId="3" fontId="10" fillId="0" borderId="11" xfId="1" applyNumberFormat="1" applyFont="1" applyFill="1" applyBorder="1" applyAlignment="1">
      <alignment horizontal="right" vertical="center"/>
    </xf>
  </cellXfs>
  <cellStyles count="6">
    <cellStyle name="Normal" xfId="0" builtinId="0"/>
    <cellStyle name="Normal_predlog rebalans1" xfId="1"/>
    <cellStyle name="Normal_predlog rebalans1 2" xfId="2"/>
    <cellStyle name="Normal_RASHODI " xfId="3"/>
    <cellStyle name="Normal_Sheet1_RASHODI " xfId="4"/>
    <cellStyle name="Normal_Sheet1_RASHODI 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96"/>
  <sheetViews>
    <sheetView topLeftCell="B1158" zoomScale="124" zoomScaleNormal="124" zoomScaleSheetLayoutView="100" workbookViewId="0">
      <selection activeCell="J294" sqref="J294"/>
    </sheetView>
  </sheetViews>
  <sheetFormatPr defaultRowHeight="12.75"/>
  <cols>
    <col min="1" max="1" width="3.85546875" style="1" customWidth="1"/>
    <col min="2" max="2" width="3.7109375" style="1" customWidth="1"/>
    <col min="3" max="3" width="3.5703125" style="1" customWidth="1"/>
    <col min="4" max="4" width="8.140625" style="180" customWidth="1"/>
    <col min="5" max="5" width="5.28515625" style="1" customWidth="1"/>
    <col min="6" max="6" width="4.28515625" style="1" customWidth="1"/>
    <col min="7" max="7" width="44.42578125" style="182" customWidth="1"/>
    <col min="8" max="8" width="15" style="1" hidden="1" customWidth="1"/>
    <col min="9" max="9" width="11.5703125" style="1" customWidth="1"/>
    <col min="10" max="10" width="10" style="347" customWidth="1"/>
    <col min="11" max="11" width="12.7109375" style="343" customWidth="1"/>
    <col min="12" max="12" width="10.7109375" style="5" customWidth="1"/>
    <col min="13" max="13" width="11.42578125" style="5" customWidth="1"/>
    <col min="14" max="14" width="9.42578125" style="4" customWidth="1"/>
    <col min="15" max="15" width="6.5703125" style="4" customWidth="1"/>
    <col min="16" max="16" width="9.140625" style="3"/>
    <col min="17" max="17" width="10.140625" style="3" bestFit="1" customWidth="1"/>
    <col min="18" max="19" width="9.140625" style="3"/>
    <col min="20" max="16384" width="9.140625" style="6"/>
  </cols>
  <sheetData>
    <row r="1" spans="1:12" s="2" customFormat="1" ht="87.75" customHeight="1">
      <c r="A1" s="245" t="s">
        <v>0</v>
      </c>
      <c r="B1" s="246" t="s">
        <v>1</v>
      </c>
      <c r="C1" s="245" t="s">
        <v>2</v>
      </c>
      <c r="D1" s="247" t="s">
        <v>351</v>
      </c>
      <c r="E1" s="245" t="s">
        <v>3</v>
      </c>
      <c r="F1" s="245" t="s">
        <v>4</v>
      </c>
      <c r="G1" s="248" t="s">
        <v>5</v>
      </c>
      <c r="H1" s="248" t="s">
        <v>243</v>
      </c>
      <c r="I1" s="248" t="s">
        <v>324</v>
      </c>
      <c r="J1" s="344" t="s">
        <v>817</v>
      </c>
      <c r="K1" s="338" t="s">
        <v>815</v>
      </c>
      <c r="L1" s="209"/>
    </row>
    <row r="2" spans="1:12" s="2" customFormat="1" ht="13.5">
      <c r="A2" s="210">
        <v>1</v>
      </c>
      <c r="B2" s="211">
        <v>2</v>
      </c>
      <c r="C2" s="210">
        <v>3</v>
      </c>
      <c r="D2" s="212"/>
      <c r="E2" s="210">
        <v>4</v>
      </c>
      <c r="F2" s="213">
        <v>5</v>
      </c>
      <c r="G2" s="249">
        <v>6</v>
      </c>
      <c r="H2" s="210">
        <v>7</v>
      </c>
      <c r="I2" s="210">
        <v>7</v>
      </c>
      <c r="J2" s="345"/>
      <c r="K2" s="339"/>
      <c r="L2" s="209"/>
    </row>
    <row r="3" spans="1:12" s="209" customFormat="1" ht="21" customHeight="1">
      <c r="A3" s="203">
        <v>1</v>
      </c>
      <c r="B3" s="204"/>
      <c r="C3" s="203"/>
      <c r="D3" s="205"/>
      <c r="E3" s="203"/>
      <c r="F3" s="206"/>
      <c r="G3" s="207" t="s">
        <v>357</v>
      </c>
      <c r="H3" s="208"/>
      <c r="I3" s="208"/>
      <c r="J3" s="253"/>
      <c r="K3" s="340"/>
    </row>
    <row r="4" spans="1:12" s="209" customFormat="1" ht="24.75" customHeight="1">
      <c r="A4" s="203"/>
      <c r="B4" s="204"/>
      <c r="C4" s="203"/>
      <c r="D4" s="205" t="s">
        <v>591</v>
      </c>
      <c r="E4" s="203"/>
      <c r="F4" s="206"/>
      <c r="G4" s="207" t="s">
        <v>587</v>
      </c>
      <c r="H4" s="208"/>
      <c r="I4" s="208"/>
      <c r="J4" s="253"/>
      <c r="K4" s="340"/>
    </row>
    <row r="5" spans="1:12" s="209" customFormat="1" ht="21" customHeight="1">
      <c r="A5" s="203"/>
      <c r="B5" s="204"/>
      <c r="C5" s="203"/>
      <c r="D5" s="205"/>
      <c r="E5" s="203"/>
      <c r="F5" s="206"/>
      <c r="G5" s="207" t="s">
        <v>355</v>
      </c>
      <c r="H5" s="208"/>
      <c r="I5" s="208"/>
      <c r="J5" s="253"/>
      <c r="K5" s="340"/>
    </row>
    <row r="6" spans="1:12" s="209" customFormat="1" ht="21" customHeight="1">
      <c r="A6" s="203"/>
      <c r="B6" s="204"/>
      <c r="C6" s="203"/>
      <c r="D6" s="205" t="s">
        <v>592</v>
      </c>
      <c r="E6" s="203"/>
      <c r="F6" s="206"/>
      <c r="G6" s="207" t="s">
        <v>588</v>
      </c>
      <c r="H6" s="208"/>
      <c r="I6" s="208"/>
      <c r="J6" s="253"/>
      <c r="K6" s="340"/>
    </row>
    <row r="7" spans="1:12" s="209" customFormat="1" ht="18" customHeight="1">
      <c r="A7" s="203"/>
      <c r="B7" s="204"/>
      <c r="C7" s="203">
        <v>110</v>
      </c>
      <c r="D7" s="205"/>
      <c r="E7" s="203"/>
      <c r="F7" s="206"/>
      <c r="G7" s="207" t="s">
        <v>6</v>
      </c>
      <c r="H7" s="208"/>
      <c r="I7" s="208"/>
      <c r="J7" s="253"/>
      <c r="K7" s="340"/>
    </row>
    <row r="8" spans="1:12" s="209" customFormat="1" ht="18.75" customHeight="1">
      <c r="A8" s="210"/>
      <c r="B8" s="211"/>
      <c r="C8" s="210"/>
      <c r="D8" s="212"/>
      <c r="E8" s="210">
        <v>1</v>
      </c>
      <c r="F8" s="213">
        <v>411</v>
      </c>
      <c r="G8" s="251" t="s">
        <v>228</v>
      </c>
      <c r="H8" s="252">
        <v>17757679</v>
      </c>
      <c r="I8" s="252">
        <v>4765840</v>
      </c>
      <c r="J8" s="253">
        <v>725288.06</v>
      </c>
      <c r="K8" s="340">
        <f>J8/I8</f>
        <v>0.15218472714149028</v>
      </c>
    </row>
    <row r="9" spans="1:12" s="209" customFormat="1" ht="18.75" customHeight="1">
      <c r="A9" s="210"/>
      <c r="B9" s="211"/>
      <c r="C9" s="210"/>
      <c r="D9" s="212"/>
      <c r="E9" s="254" t="s">
        <v>501</v>
      </c>
      <c r="F9" s="213">
        <v>412</v>
      </c>
      <c r="G9" s="251" t="s">
        <v>7</v>
      </c>
      <c r="H9" s="252"/>
      <c r="I9" s="252">
        <v>793515</v>
      </c>
      <c r="J9" s="253">
        <v>117134.03</v>
      </c>
      <c r="K9" s="340">
        <f t="shared" ref="K9:K72" si="0">J9/I9</f>
        <v>0.14761413457842637</v>
      </c>
    </row>
    <row r="10" spans="1:12" s="209" customFormat="1" ht="18" customHeight="1">
      <c r="A10" s="210"/>
      <c r="B10" s="211"/>
      <c r="C10" s="210"/>
      <c r="D10" s="212"/>
      <c r="E10" s="210">
        <v>3</v>
      </c>
      <c r="F10" s="213">
        <v>414</v>
      </c>
      <c r="G10" s="251" t="s">
        <v>8</v>
      </c>
      <c r="H10" s="252"/>
      <c r="I10" s="252">
        <v>500000</v>
      </c>
      <c r="J10" s="253"/>
      <c r="K10" s="340">
        <f t="shared" si="0"/>
        <v>0</v>
      </c>
    </row>
    <row r="11" spans="1:12" s="209" customFormat="1" ht="16.5" customHeight="1">
      <c r="A11" s="210"/>
      <c r="B11" s="211"/>
      <c r="C11" s="210"/>
      <c r="D11" s="212"/>
      <c r="E11" s="210">
        <v>4</v>
      </c>
      <c r="F11" s="213">
        <v>415</v>
      </c>
      <c r="G11" s="251" t="s">
        <v>9</v>
      </c>
      <c r="H11" s="252">
        <v>500000</v>
      </c>
      <c r="I11" s="252">
        <v>200000</v>
      </c>
      <c r="J11" s="253">
        <v>14400</v>
      </c>
      <c r="K11" s="340">
        <f t="shared" si="0"/>
        <v>7.1999999999999995E-2</v>
      </c>
    </row>
    <row r="12" spans="1:12" s="209" customFormat="1" ht="15.75" customHeight="1">
      <c r="A12" s="210"/>
      <c r="B12" s="211"/>
      <c r="C12" s="210"/>
      <c r="D12" s="212"/>
      <c r="E12" s="210">
        <v>5</v>
      </c>
      <c r="F12" s="213">
        <v>422</v>
      </c>
      <c r="G12" s="251" t="s">
        <v>10</v>
      </c>
      <c r="H12" s="252">
        <v>350000</v>
      </c>
      <c r="I12" s="252">
        <v>250000</v>
      </c>
      <c r="J12" s="253"/>
      <c r="K12" s="340">
        <f t="shared" si="0"/>
        <v>0</v>
      </c>
    </row>
    <row r="13" spans="1:12" s="209" customFormat="1" ht="27" customHeight="1">
      <c r="A13" s="210"/>
      <c r="B13" s="211"/>
      <c r="C13" s="210"/>
      <c r="D13" s="212"/>
      <c r="E13" s="210">
        <v>6</v>
      </c>
      <c r="F13" s="213">
        <v>423</v>
      </c>
      <c r="G13" s="251" t="s">
        <v>11</v>
      </c>
      <c r="H13" s="252" t="e">
        <f>#REF!+#REF!+#REF!</f>
        <v>#REF!</v>
      </c>
      <c r="I13" s="252">
        <v>1500000</v>
      </c>
      <c r="J13" s="253">
        <v>297234.40000000002</v>
      </c>
      <c r="K13" s="340">
        <f t="shared" si="0"/>
        <v>0.19815626666666669</v>
      </c>
    </row>
    <row r="14" spans="1:12" s="209" customFormat="1" ht="18" customHeight="1">
      <c r="A14" s="210"/>
      <c r="B14" s="211"/>
      <c r="C14" s="255"/>
      <c r="D14" s="212"/>
      <c r="E14" s="256">
        <v>7</v>
      </c>
      <c r="F14" s="213">
        <v>417</v>
      </c>
      <c r="G14" s="251" t="s">
        <v>515</v>
      </c>
      <c r="H14" s="252"/>
      <c r="I14" s="252">
        <v>14500000</v>
      </c>
      <c r="J14" s="253">
        <v>1212497.07</v>
      </c>
      <c r="K14" s="340">
        <f t="shared" si="0"/>
        <v>8.3620487586206896E-2</v>
      </c>
    </row>
    <row r="15" spans="1:12" s="209" customFormat="1" ht="23.25" customHeight="1">
      <c r="A15" s="210"/>
      <c r="B15" s="211"/>
      <c r="C15" s="255"/>
      <c r="D15" s="212"/>
      <c r="E15" s="256">
        <v>8</v>
      </c>
      <c r="F15" s="213">
        <v>481</v>
      </c>
      <c r="G15" s="251" t="s">
        <v>12</v>
      </c>
      <c r="H15" s="252">
        <v>2000000</v>
      </c>
      <c r="I15" s="252">
        <v>1090000</v>
      </c>
      <c r="J15" s="253"/>
      <c r="K15" s="340">
        <f t="shared" si="0"/>
        <v>0</v>
      </c>
    </row>
    <row r="16" spans="1:12" s="209" customFormat="1" ht="15" customHeight="1">
      <c r="A16" s="233"/>
      <c r="B16" s="257"/>
      <c r="C16" s="258"/>
      <c r="D16" s="259"/>
      <c r="E16" s="260"/>
      <c r="F16" s="261"/>
      <c r="G16" s="262" t="s">
        <v>410</v>
      </c>
      <c r="H16" s="252"/>
      <c r="I16" s="252"/>
      <c r="J16" s="253"/>
      <c r="K16" s="340"/>
    </row>
    <row r="17" spans="1:11" s="209" customFormat="1" ht="18" customHeight="1">
      <c r="A17" s="233"/>
      <c r="B17" s="257"/>
      <c r="C17" s="258"/>
      <c r="D17" s="259"/>
      <c r="E17" s="260"/>
      <c r="F17" s="263" t="s">
        <v>14</v>
      </c>
      <c r="G17" s="262" t="s">
        <v>15</v>
      </c>
      <c r="H17" s="264" t="e">
        <f>H8+#REF!+H10+H11+H12+H13+H15+#REF!+H14</f>
        <v>#REF!</v>
      </c>
      <c r="I17" s="264">
        <f>I8+I9+I10+I11+I12+I13+I14+I15</f>
        <v>23599355</v>
      </c>
      <c r="J17" s="264">
        <f>J8+J9+J10+J11+J12+J13+J14+J15</f>
        <v>2366553.5600000005</v>
      </c>
      <c r="K17" s="340">
        <f t="shared" si="0"/>
        <v>0.10028043393558851</v>
      </c>
    </row>
    <row r="18" spans="1:11" s="209" customFormat="1" ht="18" customHeight="1">
      <c r="A18" s="233"/>
      <c r="B18" s="257"/>
      <c r="C18" s="258"/>
      <c r="D18" s="259"/>
      <c r="E18" s="260"/>
      <c r="F18" s="263"/>
      <c r="G18" s="251" t="s">
        <v>409</v>
      </c>
      <c r="H18" s="264"/>
      <c r="I18" s="264">
        <f>SUM(I17)</f>
        <v>23599355</v>
      </c>
      <c r="J18" s="264">
        <f>SUM(J17)</f>
        <v>2366553.5600000005</v>
      </c>
      <c r="K18" s="340">
        <f t="shared" si="0"/>
        <v>0.10028043393558851</v>
      </c>
    </row>
    <row r="19" spans="1:11" s="209" customFormat="1" ht="18" customHeight="1">
      <c r="A19" s="233"/>
      <c r="B19" s="257"/>
      <c r="C19" s="258"/>
      <c r="D19" s="259"/>
      <c r="E19" s="260"/>
      <c r="F19" s="266"/>
      <c r="G19" s="251" t="s">
        <v>405</v>
      </c>
      <c r="H19" s="264"/>
      <c r="I19" s="264"/>
      <c r="J19" s="265"/>
      <c r="K19" s="340"/>
    </row>
    <row r="20" spans="1:11" s="209" customFormat="1" ht="18" customHeight="1">
      <c r="A20" s="233"/>
      <c r="B20" s="257"/>
      <c r="C20" s="258"/>
      <c r="D20" s="259"/>
      <c r="E20" s="260"/>
      <c r="F20" s="266" t="s">
        <v>14</v>
      </c>
      <c r="G20" s="251" t="s">
        <v>19</v>
      </c>
      <c r="H20" s="264"/>
      <c r="I20" s="264">
        <f>SUM(I18:I19)</f>
        <v>23599355</v>
      </c>
      <c r="J20" s="264">
        <f>SUM(J18:J19)</f>
        <v>2366553.5600000005</v>
      </c>
      <c r="K20" s="340">
        <f t="shared" si="0"/>
        <v>0.10028043393558851</v>
      </c>
    </row>
    <row r="21" spans="1:11" s="209" customFormat="1" ht="18" customHeight="1">
      <c r="A21" s="233"/>
      <c r="B21" s="257"/>
      <c r="C21" s="258"/>
      <c r="D21" s="259"/>
      <c r="E21" s="260"/>
      <c r="F21" s="266"/>
      <c r="G21" s="251" t="s">
        <v>589</v>
      </c>
      <c r="H21" s="264"/>
      <c r="I21" s="264"/>
      <c r="J21" s="265"/>
      <c r="K21" s="340"/>
    </row>
    <row r="22" spans="1:11" s="209" customFormat="1" ht="18" customHeight="1">
      <c r="A22" s="233"/>
      <c r="B22" s="257"/>
      <c r="C22" s="258"/>
      <c r="D22" s="259"/>
      <c r="E22" s="260"/>
      <c r="F22" s="266" t="s">
        <v>14</v>
      </c>
      <c r="G22" s="251" t="s">
        <v>19</v>
      </c>
      <c r="H22" s="264"/>
      <c r="I22" s="264">
        <f>SUM(I20:I21)</f>
        <v>23599355</v>
      </c>
      <c r="J22" s="264">
        <f>SUM(J20:J21)</f>
        <v>2366553.5600000005</v>
      </c>
      <c r="K22" s="340">
        <f t="shared" si="0"/>
        <v>0.10028043393558851</v>
      </c>
    </row>
    <row r="23" spans="1:11" s="209" customFormat="1" ht="24.75" customHeight="1">
      <c r="A23" s="210"/>
      <c r="B23" s="211"/>
      <c r="C23" s="210"/>
      <c r="D23" s="205" t="s">
        <v>591</v>
      </c>
      <c r="E23" s="210"/>
      <c r="F23" s="266"/>
      <c r="G23" s="207" t="s">
        <v>587</v>
      </c>
      <c r="H23" s="252"/>
      <c r="I23" s="264"/>
      <c r="J23" s="265"/>
      <c r="K23" s="340"/>
    </row>
    <row r="24" spans="1:11" s="209" customFormat="1" ht="18" customHeight="1">
      <c r="A24" s="210"/>
      <c r="B24" s="211"/>
      <c r="C24" s="210"/>
      <c r="D24" s="212"/>
      <c r="E24" s="210"/>
      <c r="F24" s="266"/>
      <c r="G24" s="207" t="s">
        <v>367</v>
      </c>
      <c r="H24" s="252"/>
      <c r="I24" s="264"/>
      <c r="J24" s="265"/>
      <c r="K24" s="340"/>
    </row>
    <row r="25" spans="1:11" s="209" customFormat="1" ht="18" customHeight="1">
      <c r="A25" s="210"/>
      <c r="B25" s="211"/>
      <c r="C25" s="210"/>
      <c r="D25" s="205" t="s">
        <v>593</v>
      </c>
      <c r="E25" s="210"/>
      <c r="F25" s="266"/>
      <c r="G25" s="207" t="s">
        <v>590</v>
      </c>
      <c r="H25" s="252"/>
      <c r="I25" s="264"/>
      <c r="J25" s="265"/>
      <c r="K25" s="340"/>
    </row>
    <row r="26" spans="1:11" s="209" customFormat="1" ht="18" customHeight="1">
      <c r="A26" s="210"/>
      <c r="B26" s="211"/>
      <c r="C26" s="203">
        <v>160</v>
      </c>
      <c r="D26" s="212"/>
      <c r="E26" s="210"/>
      <c r="F26" s="266"/>
      <c r="G26" s="207" t="s">
        <v>330</v>
      </c>
      <c r="H26" s="252"/>
      <c r="I26" s="264"/>
      <c r="J26" s="265"/>
      <c r="K26" s="340"/>
    </row>
    <row r="27" spans="1:11" s="209" customFormat="1" ht="18" customHeight="1">
      <c r="A27" s="210"/>
      <c r="B27" s="211"/>
      <c r="C27" s="210"/>
      <c r="D27" s="212"/>
      <c r="E27" s="210">
        <v>9</v>
      </c>
      <c r="F27" s="266" t="s">
        <v>91</v>
      </c>
      <c r="G27" s="251" t="s">
        <v>22</v>
      </c>
      <c r="H27" s="252"/>
      <c r="I27" s="267">
        <v>200000</v>
      </c>
      <c r="J27" s="265"/>
      <c r="K27" s="340">
        <f t="shared" si="0"/>
        <v>0</v>
      </c>
    </row>
    <row r="28" spans="1:11" s="209" customFormat="1" ht="18" customHeight="1">
      <c r="A28" s="210"/>
      <c r="B28" s="211"/>
      <c r="C28" s="210"/>
      <c r="D28" s="212"/>
      <c r="E28" s="210">
        <v>10</v>
      </c>
      <c r="F28" s="266" t="s">
        <v>121</v>
      </c>
      <c r="G28" s="251" t="s">
        <v>23</v>
      </c>
      <c r="H28" s="252"/>
      <c r="I28" s="267">
        <f>I29+I30</f>
        <v>9000000</v>
      </c>
      <c r="J28" s="265">
        <f>J29+J30</f>
        <v>1121642.18</v>
      </c>
      <c r="K28" s="340">
        <f t="shared" si="0"/>
        <v>0.12462690888888889</v>
      </c>
    </row>
    <row r="29" spans="1:11" s="209" customFormat="1" ht="18" customHeight="1">
      <c r="A29" s="210"/>
      <c r="B29" s="211"/>
      <c r="C29" s="210"/>
      <c r="D29" s="212"/>
      <c r="E29" s="254" t="s">
        <v>717</v>
      </c>
      <c r="F29" s="266"/>
      <c r="G29" s="251" t="s">
        <v>693</v>
      </c>
      <c r="H29" s="252"/>
      <c r="I29" s="267">
        <v>4000000</v>
      </c>
      <c r="J29" s="253">
        <v>875000</v>
      </c>
      <c r="K29" s="340">
        <f t="shared" si="0"/>
        <v>0.21875</v>
      </c>
    </row>
    <row r="30" spans="1:11" s="209" customFormat="1" ht="18" customHeight="1">
      <c r="A30" s="210"/>
      <c r="B30" s="211"/>
      <c r="C30" s="210"/>
      <c r="D30" s="212"/>
      <c r="E30" s="254" t="s">
        <v>718</v>
      </c>
      <c r="F30" s="266"/>
      <c r="G30" s="251" t="s">
        <v>619</v>
      </c>
      <c r="H30" s="252"/>
      <c r="I30" s="267">
        <v>5000000</v>
      </c>
      <c r="J30" s="253">
        <v>246642.18</v>
      </c>
      <c r="K30" s="340">
        <f t="shared" si="0"/>
        <v>4.9328435999999996E-2</v>
      </c>
    </row>
    <row r="31" spans="1:11" s="209" customFormat="1" ht="18" customHeight="1">
      <c r="A31" s="210"/>
      <c r="B31" s="211"/>
      <c r="C31" s="210"/>
      <c r="D31" s="212"/>
      <c r="E31" s="210">
        <v>11</v>
      </c>
      <c r="F31" s="266" t="s">
        <v>122</v>
      </c>
      <c r="G31" s="268" t="s">
        <v>24</v>
      </c>
      <c r="H31" s="252"/>
      <c r="I31" s="267">
        <v>300000</v>
      </c>
      <c r="J31" s="265"/>
      <c r="K31" s="340">
        <f t="shared" si="0"/>
        <v>0</v>
      </c>
    </row>
    <row r="32" spans="1:11" s="209" customFormat="1" ht="18" customHeight="1">
      <c r="A32" s="210"/>
      <c r="B32" s="211"/>
      <c r="C32" s="210"/>
      <c r="D32" s="212"/>
      <c r="E32" s="210"/>
      <c r="F32" s="266"/>
      <c r="G32" s="251" t="s">
        <v>25</v>
      </c>
      <c r="H32" s="252"/>
      <c r="I32" s="264"/>
      <c r="J32" s="265"/>
      <c r="K32" s="340"/>
    </row>
    <row r="33" spans="1:11" s="209" customFormat="1" ht="18" customHeight="1">
      <c r="A33" s="210"/>
      <c r="B33" s="211"/>
      <c r="C33" s="210"/>
      <c r="D33" s="212"/>
      <c r="E33" s="210"/>
      <c r="F33" s="266" t="s">
        <v>14</v>
      </c>
      <c r="G33" s="251" t="s">
        <v>19</v>
      </c>
      <c r="H33" s="252"/>
      <c r="I33" s="264">
        <f>I27+I31+I28</f>
        <v>9500000</v>
      </c>
      <c r="J33" s="264">
        <f>J27+J31+J28</f>
        <v>1121642.18</v>
      </c>
      <c r="K33" s="340">
        <f t="shared" si="0"/>
        <v>0.11806759789473684</v>
      </c>
    </row>
    <row r="34" spans="1:11" s="209" customFormat="1" ht="18" customHeight="1">
      <c r="A34" s="210"/>
      <c r="B34" s="211"/>
      <c r="C34" s="210"/>
      <c r="D34" s="212"/>
      <c r="E34" s="210"/>
      <c r="F34" s="266"/>
      <c r="G34" s="251" t="s">
        <v>26</v>
      </c>
      <c r="H34" s="252"/>
      <c r="I34" s="264">
        <f>I33</f>
        <v>9500000</v>
      </c>
      <c r="J34" s="264">
        <f>J33</f>
        <v>1121642.18</v>
      </c>
      <c r="K34" s="340">
        <f t="shared" si="0"/>
        <v>0.11806759789473684</v>
      </c>
    </row>
    <row r="35" spans="1:11" s="209" customFormat="1" ht="18" customHeight="1">
      <c r="A35" s="210"/>
      <c r="B35" s="211"/>
      <c r="C35" s="210"/>
      <c r="D35" s="212"/>
      <c r="E35" s="210"/>
      <c r="F35" s="266"/>
      <c r="G35" s="251" t="s">
        <v>407</v>
      </c>
      <c r="H35" s="252"/>
      <c r="I35" s="264"/>
      <c r="J35" s="265"/>
      <c r="K35" s="340"/>
    </row>
    <row r="36" spans="1:11" s="209" customFormat="1" ht="18" customHeight="1">
      <c r="A36" s="210"/>
      <c r="B36" s="211"/>
      <c r="C36" s="210"/>
      <c r="D36" s="212"/>
      <c r="E36" s="210"/>
      <c r="F36" s="266" t="s">
        <v>14</v>
      </c>
      <c r="G36" s="251" t="s">
        <v>19</v>
      </c>
      <c r="H36" s="252"/>
      <c r="I36" s="264">
        <f>I33</f>
        <v>9500000</v>
      </c>
      <c r="J36" s="264">
        <f>J33</f>
        <v>1121642.18</v>
      </c>
      <c r="K36" s="340">
        <f t="shared" si="0"/>
        <v>0.11806759789473684</v>
      </c>
    </row>
    <row r="37" spans="1:11" s="209" customFormat="1" ht="18" customHeight="1">
      <c r="A37" s="210"/>
      <c r="B37" s="211"/>
      <c r="C37" s="210"/>
      <c r="D37" s="212"/>
      <c r="E37" s="210"/>
      <c r="F37" s="266"/>
      <c r="G37" s="251" t="s">
        <v>589</v>
      </c>
      <c r="H37" s="252"/>
      <c r="I37" s="264"/>
      <c r="J37" s="265"/>
      <c r="K37" s="340"/>
    </row>
    <row r="38" spans="1:11" s="209" customFormat="1" ht="18" customHeight="1">
      <c r="A38" s="210"/>
      <c r="B38" s="211"/>
      <c r="C38" s="210"/>
      <c r="D38" s="212"/>
      <c r="E38" s="210"/>
      <c r="F38" s="266" t="s">
        <v>14</v>
      </c>
      <c r="G38" s="251" t="s">
        <v>19</v>
      </c>
      <c r="H38" s="252"/>
      <c r="I38" s="264">
        <f>I36</f>
        <v>9500000</v>
      </c>
      <c r="J38" s="264">
        <f>J36</f>
        <v>1121642.18</v>
      </c>
      <c r="K38" s="340">
        <f t="shared" si="0"/>
        <v>0.11806759789473684</v>
      </c>
    </row>
    <row r="39" spans="1:11" s="209" customFormat="1" ht="18" customHeight="1">
      <c r="A39" s="233"/>
      <c r="B39" s="257"/>
      <c r="C39" s="258"/>
      <c r="D39" s="259"/>
      <c r="E39" s="260"/>
      <c r="F39" s="266"/>
      <c r="G39" s="251" t="s">
        <v>417</v>
      </c>
      <c r="H39" s="264"/>
      <c r="I39" s="264"/>
      <c r="J39" s="265"/>
      <c r="K39" s="340"/>
    </row>
    <row r="40" spans="1:11" s="209" customFormat="1" ht="18" customHeight="1">
      <c r="A40" s="233"/>
      <c r="B40" s="257"/>
      <c r="C40" s="258"/>
      <c r="D40" s="259"/>
      <c r="E40" s="260"/>
      <c r="F40" s="266" t="s">
        <v>14</v>
      </c>
      <c r="G40" s="251" t="s">
        <v>19</v>
      </c>
      <c r="H40" s="264"/>
      <c r="I40" s="264">
        <f>SUM(I38:I39)</f>
        <v>9500000</v>
      </c>
      <c r="J40" s="264">
        <f>SUM(J38:J39)</f>
        <v>1121642.18</v>
      </c>
      <c r="K40" s="340">
        <f t="shared" si="0"/>
        <v>0.11806759789473684</v>
      </c>
    </row>
    <row r="41" spans="1:11" s="209" customFormat="1" ht="18" customHeight="1">
      <c r="A41" s="233"/>
      <c r="B41" s="257"/>
      <c r="C41" s="258"/>
      <c r="D41" s="259"/>
      <c r="E41" s="260"/>
      <c r="F41" s="263"/>
      <c r="G41" s="269" t="s">
        <v>418</v>
      </c>
      <c r="H41" s="264"/>
      <c r="I41" s="264">
        <f>I17+I33</f>
        <v>33099355</v>
      </c>
      <c r="J41" s="264">
        <f>J17+J33</f>
        <v>3488195.74</v>
      </c>
      <c r="K41" s="340">
        <f t="shared" si="0"/>
        <v>0.10538561068637138</v>
      </c>
    </row>
    <row r="42" spans="1:11" s="209" customFormat="1" ht="21" customHeight="1">
      <c r="A42" s="203">
        <v>2</v>
      </c>
      <c r="B42" s="204"/>
      <c r="C42" s="203"/>
      <c r="D42" s="205"/>
      <c r="E42" s="203"/>
      <c r="F42" s="213"/>
      <c r="G42" s="207" t="s">
        <v>504</v>
      </c>
      <c r="H42" s="208"/>
      <c r="I42" s="208"/>
      <c r="J42" s="253"/>
      <c r="K42" s="340"/>
    </row>
    <row r="43" spans="1:11" s="209" customFormat="1" ht="26.25" customHeight="1">
      <c r="A43" s="203"/>
      <c r="B43" s="204"/>
      <c r="C43" s="203"/>
      <c r="D43" s="205" t="s">
        <v>591</v>
      </c>
      <c r="E43" s="203"/>
      <c r="F43" s="213"/>
      <c r="G43" s="207" t="s">
        <v>587</v>
      </c>
      <c r="H43" s="208"/>
      <c r="I43" s="208"/>
      <c r="J43" s="253"/>
      <c r="K43" s="340"/>
    </row>
    <row r="44" spans="1:11" s="209" customFormat="1" ht="21" customHeight="1">
      <c r="A44" s="203"/>
      <c r="B44" s="204"/>
      <c r="C44" s="203"/>
      <c r="D44" s="205"/>
      <c r="E44" s="203"/>
      <c r="F44" s="213"/>
      <c r="G44" s="207" t="s">
        <v>361</v>
      </c>
      <c r="H44" s="208"/>
      <c r="I44" s="208"/>
      <c r="J44" s="253"/>
      <c r="K44" s="340"/>
    </row>
    <row r="45" spans="1:11" s="209" customFormat="1" ht="25.5" customHeight="1">
      <c r="A45" s="203"/>
      <c r="B45" s="204"/>
      <c r="C45" s="203"/>
      <c r="D45" s="205" t="s">
        <v>595</v>
      </c>
      <c r="E45" s="203"/>
      <c r="F45" s="213"/>
      <c r="G45" s="207" t="s">
        <v>594</v>
      </c>
      <c r="H45" s="208"/>
      <c r="I45" s="208"/>
      <c r="J45" s="253"/>
      <c r="K45" s="340"/>
    </row>
    <row r="46" spans="1:11" s="209" customFormat="1" ht="18" customHeight="1">
      <c r="A46" s="203"/>
      <c r="B46" s="204"/>
      <c r="C46" s="203">
        <v>111</v>
      </c>
      <c r="D46" s="205"/>
      <c r="E46" s="203"/>
      <c r="F46" s="213"/>
      <c r="G46" s="207" t="s">
        <v>6</v>
      </c>
      <c r="H46" s="208"/>
      <c r="I46" s="208"/>
      <c r="J46" s="253"/>
      <c r="K46" s="340"/>
    </row>
    <row r="47" spans="1:11" s="209" customFormat="1" ht="18.75" customHeight="1">
      <c r="A47" s="210"/>
      <c r="B47" s="211"/>
      <c r="C47" s="210"/>
      <c r="D47" s="212"/>
      <c r="E47" s="210">
        <v>12</v>
      </c>
      <c r="F47" s="213">
        <v>411</v>
      </c>
      <c r="G47" s="251" t="s">
        <v>228</v>
      </c>
      <c r="H47" s="252">
        <v>17757679</v>
      </c>
      <c r="I47" s="252">
        <v>11005706</v>
      </c>
      <c r="J47" s="253">
        <v>1553764.7</v>
      </c>
      <c r="K47" s="340">
        <f t="shared" si="0"/>
        <v>0.14117810343107476</v>
      </c>
    </row>
    <row r="48" spans="1:11" s="209" customFormat="1" ht="18.75" customHeight="1">
      <c r="A48" s="210"/>
      <c r="B48" s="211"/>
      <c r="C48" s="210"/>
      <c r="D48" s="212"/>
      <c r="E48" s="254" t="s">
        <v>719</v>
      </c>
      <c r="F48" s="213">
        <v>412</v>
      </c>
      <c r="G48" s="251" t="s">
        <v>7</v>
      </c>
      <c r="H48" s="252"/>
      <c r="I48" s="252">
        <v>1832450</v>
      </c>
      <c r="J48" s="253">
        <v>250932.99</v>
      </c>
      <c r="K48" s="340">
        <f t="shared" si="0"/>
        <v>0.13693851946847116</v>
      </c>
    </row>
    <row r="49" spans="1:11" s="209" customFormat="1" ht="18" customHeight="1">
      <c r="A49" s="210"/>
      <c r="B49" s="211"/>
      <c r="C49" s="210"/>
      <c r="D49" s="212"/>
      <c r="E49" s="210">
        <v>14</v>
      </c>
      <c r="F49" s="213">
        <v>414</v>
      </c>
      <c r="G49" s="251" t="s">
        <v>8</v>
      </c>
      <c r="H49" s="252"/>
      <c r="I49" s="252">
        <v>100000</v>
      </c>
      <c r="J49" s="253"/>
      <c r="K49" s="340">
        <f t="shared" si="0"/>
        <v>0</v>
      </c>
    </row>
    <row r="50" spans="1:11" s="209" customFormat="1" ht="16.5" customHeight="1">
      <c r="A50" s="210"/>
      <c r="B50" s="211"/>
      <c r="C50" s="210"/>
      <c r="D50" s="212"/>
      <c r="E50" s="210">
        <v>15</v>
      </c>
      <c r="F50" s="213">
        <v>415</v>
      </c>
      <c r="G50" s="251" t="s">
        <v>9</v>
      </c>
      <c r="H50" s="252">
        <v>500000</v>
      </c>
      <c r="I50" s="252">
        <v>350000</v>
      </c>
      <c r="J50" s="253">
        <v>58507.11</v>
      </c>
      <c r="K50" s="340">
        <f t="shared" si="0"/>
        <v>0.16716317142857143</v>
      </c>
    </row>
    <row r="51" spans="1:11" s="209" customFormat="1" ht="15.75" customHeight="1">
      <c r="A51" s="210"/>
      <c r="B51" s="211"/>
      <c r="C51" s="210"/>
      <c r="D51" s="212"/>
      <c r="E51" s="210">
        <v>16</v>
      </c>
      <c r="F51" s="213">
        <v>422</v>
      </c>
      <c r="G51" s="251" t="s">
        <v>10</v>
      </c>
      <c r="H51" s="252">
        <v>350000</v>
      </c>
      <c r="I51" s="252">
        <v>500000</v>
      </c>
      <c r="J51" s="253"/>
      <c r="K51" s="340">
        <f t="shared" si="0"/>
        <v>0</v>
      </c>
    </row>
    <row r="52" spans="1:11" s="209" customFormat="1" ht="18" customHeight="1">
      <c r="A52" s="210"/>
      <c r="B52" s="211"/>
      <c r="C52" s="255"/>
      <c r="D52" s="212"/>
      <c r="E52" s="256">
        <v>17</v>
      </c>
      <c r="F52" s="213">
        <v>423</v>
      </c>
      <c r="G52" s="251" t="s">
        <v>11</v>
      </c>
      <c r="H52" s="252"/>
      <c r="I52" s="252">
        <v>3000000</v>
      </c>
      <c r="J52" s="253">
        <f>43800+229759</f>
        <v>273559</v>
      </c>
      <c r="K52" s="340">
        <f t="shared" si="0"/>
        <v>9.1186333333333328E-2</v>
      </c>
    </row>
    <row r="53" spans="1:11" s="209" customFormat="1" ht="15" customHeight="1">
      <c r="A53" s="210"/>
      <c r="B53" s="211"/>
      <c r="C53" s="255"/>
      <c r="D53" s="212"/>
      <c r="E53" s="256">
        <v>18</v>
      </c>
      <c r="F53" s="213">
        <v>426</v>
      </c>
      <c r="G53" s="251" t="s">
        <v>35</v>
      </c>
      <c r="H53" s="252"/>
      <c r="I53" s="252">
        <v>100000</v>
      </c>
      <c r="J53" s="253"/>
      <c r="K53" s="340">
        <f t="shared" si="0"/>
        <v>0</v>
      </c>
    </row>
    <row r="54" spans="1:11" s="209" customFormat="1" ht="15" customHeight="1">
      <c r="A54" s="233"/>
      <c r="B54" s="257"/>
      <c r="C54" s="258"/>
      <c r="D54" s="259"/>
      <c r="E54" s="270"/>
      <c r="F54" s="261"/>
      <c r="G54" s="262" t="s">
        <v>13</v>
      </c>
      <c r="H54" s="252"/>
      <c r="I54" s="264"/>
      <c r="J54" s="265"/>
      <c r="K54" s="340"/>
    </row>
    <row r="55" spans="1:11" s="209" customFormat="1" ht="18" customHeight="1">
      <c r="A55" s="233"/>
      <c r="B55" s="257"/>
      <c r="C55" s="258"/>
      <c r="D55" s="259"/>
      <c r="E55" s="258"/>
      <c r="F55" s="263" t="s">
        <v>14</v>
      </c>
      <c r="G55" s="262" t="s">
        <v>15</v>
      </c>
      <c r="H55" s="264" t="e">
        <f>H47+#REF!+H49+H50+H51+#REF!+#REF!+H53+H52</f>
        <v>#REF!</v>
      </c>
      <c r="I55" s="264">
        <f>SUM(I47:I53)</f>
        <v>16888156</v>
      </c>
      <c r="J55" s="264">
        <f>SUM(J47:J53)</f>
        <v>2136763.7999999998</v>
      </c>
      <c r="K55" s="340">
        <f t="shared" si="0"/>
        <v>0.12652439970355556</v>
      </c>
    </row>
    <row r="56" spans="1:11" s="209" customFormat="1" ht="17.25" customHeight="1">
      <c r="A56" s="210"/>
      <c r="B56" s="211"/>
      <c r="C56" s="210"/>
      <c r="D56" s="212"/>
      <c r="E56" s="210"/>
      <c r="F56" s="213"/>
      <c r="G56" s="251" t="s">
        <v>16</v>
      </c>
      <c r="H56" s="252" t="e">
        <f>H55</f>
        <v>#REF!</v>
      </c>
      <c r="I56" s="264">
        <f>SUM(I55)</f>
        <v>16888156</v>
      </c>
      <c r="J56" s="264">
        <f>SUM(J55)</f>
        <v>2136763.7999999998</v>
      </c>
      <c r="K56" s="340">
        <f t="shared" si="0"/>
        <v>0.12652439970355556</v>
      </c>
    </row>
    <row r="57" spans="1:11" s="209" customFormat="1" ht="17.25" customHeight="1">
      <c r="A57" s="210"/>
      <c r="B57" s="211"/>
      <c r="C57" s="210"/>
      <c r="D57" s="212"/>
      <c r="E57" s="210"/>
      <c r="F57" s="266"/>
      <c r="G57" s="251" t="s">
        <v>405</v>
      </c>
      <c r="H57" s="252"/>
      <c r="I57" s="264"/>
      <c r="J57" s="265"/>
      <c r="K57" s="340"/>
    </row>
    <row r="58" spans="1:11" s="209" customFormat="1" ht="17.25" customHeight="1">
      <c r="A58" s="210"/>
      <c r="B58" s="211"/>
      <c r="C58" s="210"/>
      <c r="D58" s="212"/>
      <c r="E58" s="210"/>
      <c r="F58" s="266" t="s">
        <v>14</v>
      </c>
      <c r="G58" s="251" t="s">
        <v>19</v>
      </c>
      <c r="H58" s="252"/>
      <c r="I58" s="264">
        <f>SUM(I56:I57)</f>
        <v>16888156</v>
      </c>
      <c r="J58" s="264">
        <f>SUM(J56:J57)</f>
        <v>2136763.7999999998</v>
      </c>
      <c r="K58" s="340">
        <f t="shared" si="0"/>
        <v>0.12652439970355556</v>
      </c>
    </row>
    <row r="59" spans="1:11" s="209" customFormat="1" ht="17.25" customHeight="1">
      <c r="A59" s="210"/>
      <c r="B59" s="211"/>
      <c r="C59" s="210"/>
      <c r="D59" s="212"/>
      <c r="E59" s="210"/>
      <c r="F59" s="266"/>
      <c r="G59" s="251" t="s">
        <v>589</v>
      </c>
      <c r="H59" s="252"/>
      <c r="I59" s="264"/>
      <c r="J59" s="265"/>
      <c r="K59" s="340"/>
    </row>
    <row r="60" spans="1:11" s="209" customFormat="1" ht="17.25" customHeight="1">
      <c r="A60" s="210"/>
      <c r="B60" s="211"/>
      <c r="C60" s="210"/>
      <c r="D60" s="212"/>
      <c r="E60" s="210"/>
      <c r="F60" s="266" t="s">
        <v>14</v>
      </c>
      <c r="G60" s="251" t="s">
        <v>19</v>
      </c>
      <c r="H60" s="252"/>
      <c r="I60" s="264">
        <f>I58</f>
        <v>16888156</v>
      </c>
      <c r="J60" s="264">
        <f>J58</f>
        <v>2136763.7999999998</v>
      </c>
      <c r="K60" s="340">
        <f t="shared" si="0"/>
        <v>0.12652439970355556</v>
      </c>
    </row>
    <row r="61" spans="1:11" s="209" customFormat="1" ht="17.25" customHeight="1">
      <c r="A61" s="210"/>
      <c r="B61" s="211"/>
      <c r="C61" s="210"/>
      <c r="D61" s="212"/>
      <c r="E61" s="210"/>
      <c r="F61" s="266"/>
      <c r="G61" s="251" t="s">
        <v>413</v>
      </c>
      <c r="H61" s="252"/>
      <c r="I61" s="264"/>
      <c r="J61" s="265"/>
      <c r="K61" s="340"/>
    </row>
    <row r="62" spans="1:11" s="209" customFormat="1" ht="17.25" customHeight="1">
      <c r="A62" s="210"/>
      <c r="B62" s="211"/>
      <c r="C62" s="210"/>
      <c r="D62" s="212"/>
      <c r="E62" s="210"/>
      <c r="F62" s="266" t="s">
        <v>14</v>
      </c>
      <c r="G62" s="268" t="s">
        <v>19</v>
      </c>
      <c r="H62" s="252"/>
      <c r="I62" s="264">
        <f>I60</f>
        <v>16888156</v>
      </c>
      <c r="J62" s="264">
        <f>J60</f>
        <v>2136763.7999999998</v>
      </c>
      <c r="K62" s="340">
        <f t="shared" si="0"/>
        <v>0.12652439970355556</v>
      </c>
    </row>
    <row r="63" spans="1:11" s="209" customFormat="1" ht="17.25" customHeight="1">
      <c r="A63" s="210"/>
      <c r="B63" s="211"/>
      <c r="C63" s="210"/>
      <c r="D63" s="212"/>
      <c r="E63" s="210"/>
      <c r="F63" s="266"/>
      <c r="G63" s="207" t="s">
        <v>153</v>
      </c>
      <c r="H63" s="252"/>
      <c r="I63" s="264">
        <f>I55</f>
        <v>16888156</v>
      </c>
      <c r="J63" s="264">
        <f>J55</f>
        <v>2136763.7999999998</v>
      </c>
      <c r="K63" s="340">
        <f t="shared" si="0"/>
        <v>0.12652439970355556</v>
      </c>
    </row>
    <row r="64" spans="1:11" s="209" customFormat="1" ht="17.25" customHeight="1">
      <c r="A64" s="203">
        <v>3</v>
      </c>
      <c r="B64" s="211"/>
      <c r="C64" s="210"/>
      <c r="D64" s="205" t="s">
        <v>591</v>
      </c>
      <c r="E64" s="210"/>
      <c r="F64" s="266"/>
      <c r="G64" s="207" t="s">
        <v>503</v>
      </c>
      <c r="H64" s="252"/>
      <c r="I64" s="264"/>
      <c r="J64" s="265"/>
      <c r="K64" s="340"/>
    </row>
    <row r="65" spans="1:11" s="209" customFormat="1" ht="24.75" customHeight="1">
      <c r="A65" s="203"/>
      <c r="B65" s="211"/>
      <c r="C65" s="210"/>
      <c r="D65" s="205"/>
      <c r="E65" s="210"/>
      <c r="F65" s="266"/>
      <c r="G65" s="207" t="s">
        <v>587</v>
      </c>
      <c r="H65" s="252"/>
      <c r="I65" s="264"/>
      <c r="J65" s="265"/>
      <c r="K65" s="340"/>
    </row>
    <row r="66" spans="1:11" s="209" customFormat="1" ht="17.25" customHeight="1">
      <c r="A66" s="203"/>
      <c r="B66" s="211"/>
      <c r="C66" s="210"/>
      <c r="D66" s="205"/>
      <c r="E66" s="210"/>
      <c r="F66" s="266"/>
      <c r="G66" s="207" t="s">
        <v>361</v>
      </c>
      <c r="H66" s="252"/>
      <c r="I66" s="264"/>
      <c r="J66" s="265"/>
      <c r="K66" s="340"/>
    </row>
    <row r="67" spans="1:11" s="209" customFormat="1" ht="17.25" customHeight="1">
      <c r="A67" s="203"/>
      <c r="B67" s="211"/>
      <c r="C67" s="210"/>
      <c r="D67" s="205" t="s">
        <v>595</v>
      </c>
      <c r="E67" s="210"/>
      <c r="F67" s="266"/>
      <c r="G67" s="207" t="s">
        <v>594</v>
      </c>
      <c r="H67" s="252"/>
      <c r="I67" s="264"/>
      <c r="J67" s="265"/>
      <c r="K67" s="340"/>
    </row>
    <row r="68" spans="1:11" s="209" customFormat="1" ht="17.25" customHeight="1">
      <c r="A68" s="203"/>
      <c r="B68" s="211"/>
      <c r="C68" s="203">
        <v>111</v>
      </c>
      <c r="D68" s="205"/>
      <c r="E68" s="210"/>
      <c r="F68" s="266"/>
      <c r="G68" s="207" t="s">
        <v>6</v>
      </c>
      <c r="H68" s="252"/>
      <c r="I68" s="264"/>
      <c r="J68" s="265"/>
      <c r="K68" s="340"/>
    </row>
    <row r="69" spans="1:11" s="209" customFormat="1" ht="17.25" customHeight="1">
      <c r="A69" s="203"/>
      <c r="B69" s="211"/>
      <c r="C69" s="210"/>
      <c r="D69" s="205"/>
      <c r="E69" s="210">
        <v>19</v>
      </c>
      <c r="F69" s="266" t="s">
        <v>17</v>
      </c>
      <c r="G69" s="251" t="s">
        <v>228</v>
      </c>
      <c r="H69" s="252"/>
      <c r="I69" s="252">
        <v>10136422</v>
      </c>
      <c r="J69" s="253">
        <v>1786526.37</v>
      </c>
      <c r="K69" s="340">
        <f t="shared" si="0"/>
        <v>0.17624822348556524</v>
      </c>
    </row>
    <row r="70" spans="1:11" s="209" customFormat="1" ht="17.25" customHeight="1">
      <c r="A70" s="203"/>
      <c r="B70" s="211"/>
      <c r="C70" s="210"/>
      <c r="D70" s="205"/>
      <c r="E70" s="210">
        <v>20</v>
      </c>
      <c r="F70" s="266" t="s">
        <v>116</v>
      </c>
      <c r="G70" s="251" t="s">
        <v>7</v>
      </c>
      <c r="H70" s="252"/>
      <c r="I70" s="252">
        <v>1687714</v>
      </c>
      <c r="J70" s="253">
        <v>288754.14</v>
      </c>
      <c r="K70" s="340">
        <f t="shared" si="0"/>
        <v>0.17109186746095606</v>
      </c>
    </row>
    <row r="71" spans="1:11" s="209" customFormat="1" ht="17.25" customHeight="1">
      <c r="A71" s="203"/>
      <c r="B71" s="211"/>
      <c r="C71" s="210"/>
      <c r="D71" s="205"/>
      <c r="E71" s="210">
        <v>21</v>
      </c>
      <c r="F71" s="266" t="s">
        <v>118</v>
      </c>
      <c r="G71" s="251" t="s">
        <v>8</v>
      </c>
      <c r="H71" s="252"/>
      <c r="I71" s="267">
        <v>200000</v>
      </c>
      <c r="J71" s="253">
        <v>27608.2</v>
      </c>
      <c r="K71" s="340">
        <f t="shared" si="0"/>
        <v>0.138041</v>
      </c>
    </row>
    <row r="72" spans="1:11" s="209" customFormat="1" ht="17.25" customHeight="1">
      <c r="A72" s="203"/>
      <c r="B72" s="211"/>
      <c r="C72" s="210"/>
      <c r="D72" s="205"/>
      <c r="E72" s="210">
        <v>22</v>
      </c>
      <c r="F72" s="266" t="s">
        <v>119</v>
      </c>
      <c r="G72" s="251" t="s">
        <v>9</v>
      </c>
      <c r="H72" s="252"/>
      <c r="I72" s="252">
        <v>300000</v>
      </c>
      <c r="J72" s="253">
        <v>106067.66</v>
      </c>
      <c r="K72" s="340">
        <f t="shared" si="0"/>
        <v>0.35355886666666669</v>
      </c>
    </row>
    <row r="73" spans="1:11" s="209" customFormat="1" ht="17.25" customHeight="1">
      <c r="A73" s="203"/>
      <c r="B73" s="211"/>
      <c r="C73" s="210"/>
      <c r="D73" s="205"/>
      <c r="E73" s="210">
        <v>23</v>
      </c>
      <c r="F73" s="266" t="s">
        <v>120</v>
      </c>
      <c r="G73" s="251" t="s">
        <v>10</v>
      </c>
      <c r="H73" s="252"/>
      <c r="I73" s="252">
        <v>250000</v>
      </c>
      <c r="J73" s="253"/>
      <c r="K73" s="340">
        <f t="shared" ref="K73:K136" si="1">J73/I73</f>
        <v>0</v>
      </c>
    </row>
    <row r="74" spans="1:11" s="209" customFormat="1" ht="17.25" customHeight="1">
      <c r="A74" s="203"/>
      <c r="B74" s="211"/>
      <c r="C74" s="210"/>
      <c r="D74" s="205"/>
      <c r="E74" s="210">
        <v>24</v>
      </c>
      <c r="F74" s="266" t="s">
        <v>121</v>
      </c>
      <c r="G74" s="251" t="s">
        <v>11</v>
      </c>
      <c r="H74" s="252"/>
      <c r="I74" s="252">
        <v>5000000</v>
      </c>
      <c r="J74" s="253">
        <v>349410</v>
      </c>
      <c r="K74" s="340">
        <f t="shared" si="1"/>
        <v>6.9882E-2</v>
      </c>
    </row>
    <row r="75" spans="1:11" s="209" customFormat="1" ht="17.25" customHeight="1">
      <c r="A75" s="203"/>
      <c r="B75" s="211"/>
      <c r="C75" s="210"/>
      <c r="D75" s="205"/>
      <c r="E75" s="210">
        <v>25</v>
      </c>
      <c r="F75" s="266" t="s">
        <v>122</v>
      </c>
      <c r="G75" s="251" t="s">
        <v>35</v>
      </c>
      <c r="H75" s="252"/>
      <c r="I75" s="252">
        <v>20000</v>
      </c>
      <c r="J75" s="253"/>
      <c r="K75" s="340">
        <f t="shared" si="1"/>
        <v>0</v>
      </c>
    </row>
    <row r="76" spans="1:11" s="209" customFormat="1" ht="17.25" customHeight="1">
      <c r="A76" s="203"/>
      <c r="B76" s="211"/>
      <c r="C76" s="210"/>
      <c r="D76" s="205"/>
      <c r="E76" s="210"/>
      <c r="F76" s="266"/>
      <c r="G76" s="262" t="s">
        <v>13</v>
      </c>
      <c r="H76" s="252"/>
      <c r="I76" s="264"/>
      <c r="J76" s="253"/>
      <c r="K76" s="340"/>
    </row>
    <row r="77" spans="1:11" s="209" customFormat="1" ht="17.25" customHeight="1">
      <c r="A77" s="203"/>
      <c r="B77" s="211"/>
      <c r="C77" s="210"/>
      <c r="D77" s="205"/>
      <c r="E77" s="210"/>
      <c r="F77" s="266" t="s">
        <v>14</v>
      </c>
      <c r="G77" s="262" t="s">
        <v>15</v>
      </c>
      <c r="H77" s="252"/>
      <c r="I77" s="264">
        <f>I69+I70+I71+I72+I73+I74+I75</f>
        <v>17594136</v>
      </c>
      <c r="J77" s="264">
        <f>J69+J70+J71+J72+J73+J74+J75</f>
        <v>2558366.3700000006</v>
      </c>
      <c r="K77" s="340">
        <f t="shared" si="1"/>
        <v>0.14541017359420211</v>
      </c>
    </row>
    <row r="78" spans="1:11" s="209" customFormat="1" ht="17.25" customHeight="1">
      <c r="A78" s="203"/>
      <c r="B78" s="211"/>
      <c r="C78" s="210"/>
      <c r="D78" s="205"/>
      <c r="E78" s="210"/>
      <c r="F78" s="266"/>
      <c r="G78" s="251" t="s">
        <v>589</v>
      </c>
      <c r="H78" s="252"/>
      <c r="I78" s="264"/>
      <c r="J78" s="265"/>
      <c r="K78" s="340"/>
    </row>
    <row r="79" spans="1:11" s="209" customFormat="1" ht="17.25" customHeight="1">
      <c r="A79" s="203"/>
      <c r="B79" s="211"/>
      <c r="C79" s="210"/>
      <c r="D79" s="205"/>
      <c r="E79" s="210"/>
      <c r="F79" s="266" t="s">
        <v>14</v>
      </c>
      <c r="G79" s="251" t="s">
        <v>19</v>
      </c>
      <c r="H79" s="252"/>
      <c r="I79" s="264">
        <f>I77</f>
        <v>17594136</v>
      </c>
      <c r="J79" s="264">
        <f>J77</f>
        <v>2558366.3700000006</v>
      </c>
      <c r="K79" s="340">
        <f t="shared" si="1"/>
        <v>0.14541017359420211</v>
      </c>
    </row>
    <row r="80" spans="1:11" s="209" customFormat="1" ht="15.75" customHeight="1">
      <c r="A80" s="210"/>
      <c r="B80" s="211"/>
      <c r="C80" s="260"/>
      <c r="D80" s="254"/>
      <c r="E80" s="260"/>
      <c r="F80" s="266"/>
      <c r="G80" s="251" t="s">
        <v>485</v>
      </c>
      <c r="H80" s="252"/>
      <c r="I80" s="264"/>
      <c r="J80" s="265"/>
      <c r="K80" s="340"/>
    </row>
    <row r="81" spans="1:11" s="209" customFormat="1" ht="15.75" customHeight="1">
      <c r="A81" s="210"/>
      <c r="B81" s="211"/>
      <c r="C81" s="260"/>
      <c r="D81" s="254"/>
      <c r="E81" s="260"/>
      <c r="F81" s="266" t="s">
        <v>14</v>
      </c>
      <c r="G81" s="268" t="s">
        <v>19</v>
      </c>
      <c r="H81" s="252"/>
      <c r="I81" s="264">
        <f>I77</f>
        <v>17594136</v>
      </c>
      <c r="J81" s="264">
        <f>J77</f>
        <v>2558366.3700000006</v>
      </c>
      <c r="K81" s="340">
        <f t="shared" si="1"/>
        <v>0.14541017359420211</v>
      </c>
    </row>
    <row r="82" spans="1:11" s="209" customFormat="1" ht="25.5" customHeight="1">
      <c r="A82" s="210"/>
      <c r="B82" s="211"/>
      <c r="C82" s="210"/>
      <c r="D82" s="212"/>
      <c r="E82" s="210"/>
      <c r="F82" s="213" t="s">
        <v>27</v>
      </c>
      <c r="G82" s="207" t="s">
        <v>412</v>
      </c>
      <c r="H82" s="252" t="e">
        <f>#REF!</f>
        <v>#REF!</v>
      </c>
      <c r="I82" s="264">
        <f>I77</f>
        <v>17594136</v>
      </c>
      <c r="J82" s="264">
        <f>J77</f>
        <v>2558366.3700000006</v>
      </c>
      <c r="K82" s="340">
        <f t="shared" si="1"/>
        <v>0.14541017359420211</v>
      </c>
    </row>
    <row r="83" spans="1:11" s="209" customFormat="1" ht="25.5" customHeight="1">
      <c r="A83" s="203">
        <v>4</v>
      </c>
      <c r="B83" s="211"/>
      <c r="C83" s="203"/>
      <c r="D83" s="212"/>
      <c r="E83" s="210"/>
      <c r="F83" s="213"/>
      <c r="G83" s="207" t="s">
        <v>479</v>
      </c>
      <c r="H83" s="252"/>
      <c r="I83" s="264"/>
      <c r="J83" s="265"/>
      <c r="K83" s="340"/>
    </row>
    <row r="84" spans="1:11" s="209" customFormat="1" ht="18.75" customHeight="1">
      <c r="A84" s="210"/>
      <c r="B84" s="211"/>
      <c r="C84" s="210"/>
      <c r="D84" s="205" t="s">
        <v>352</v>
      </c>
      <c r="E84" s="210"/>
      <c r="F84" s="213"/>
      <c r="G84" s="207" t="s">
        <v>354</v>
      </c>
      <c r="H84" s="252"/>
      <c r="I84" s="264"/>
      <c r="J84" s="265"/>
      <c r="K84" s="340"/>
    </row>
    <row r="85" spans="1:11" s="209" customFormat="1" ht="18.75" customHeight="1">
      <c r="A85" s="210"/>
      <c r="B85" s="211"/>
      <c r="C85" s="210"/>
      <c r="D85" s="205"/>
      <c r="E85" s="210"/>
      <c r="F85" s="213"/>
      <c r="G85" s="207" t="s">
        <v>376</v>
      </c>
      <c r="H85" s="252"/>
      <c r="I85" s="264"/>
      <c r="J85" s="265"/>
      <c r="K85" s="340"/>
    </row>
    <row r="86" spans="1:11" s="209" customFormat="1" ht="18.75" customHeight="1">
      <c r="A86" s="210"/>
      <c r="B86" s="211"/>
      <c r="C86" s="210"/>
      <c r="D86" s="205" t="s">
        <v>480</v>
      </c>
      <c r="E86" s="210"/>
      <c r="F86" s="213"/>
      <c r="G86" s="207" t="s">
        <v>808</v>
      </c>
      <c r="H86" s="252"/>
      <c r="I86" s="264"/>
      <c r="J86" s="265"/>
      <c r="K86" s="340"/>
    </row>
    <row r="87" spans="1:11" s="209" customFormat="1" ht="18.75" customHeight="1">
      <c r="A87" s="210"/>
      <c r="B87" s="211"/>
      <c r="C87" s="203">
        <v>330</v>
      </c>
      <c r="D87" s="205"/>
      <c r="E87" s="210"/>
      <c r="F87" s="213"/>
      <c r="G87" s="207" t="s">
        <v>481</v>
      </c>
      <c r="H87" s="252"/>
      <c r="I87" s="264"/>
      <c r="J87" s="265"/>
      <c r="K87" s="340"/>
    </row>
    <row r="88" spans="1:11" s="209" customFormat="1" ht="18.75" customHeight="1">
      <c r="A88" s="210"/>
      <c r="B88" s="211"/>
      <c r="C88" s="210"/>
      <c r="D88" s="205"/>
      <c r="E88" s="210">
        <v>26</v>
      </c>
      <c r="F88" s="213">
        <v>411</v>
      </c>
      <c r="G88" s="251" t="s">
        <v>228</v>
      </c>
      <c r="H88" s="252"/>
      <c r="I88" s="252">
        <v>4272989</v>
      </c>
      <c r="J88" s="253">
        <v>920604.22</v>
      </c>
      <c r="K88" s="340">
        <f t="shared" si="1"/>
        <v>0.21544736483056706</v>
      </c>
    </row>
    <row r="89" spans="1:11" s="209" customFormat="1" ht="18.75" customHeight="1">
      <c r="A89" s="210"/>
      <c r="B89" s="211"/>
      <c r="C89" s="210"/>
      <c r="D89" s="205"/>
      <c r="E89" s="210">
        <v>27</v>
      </c>
      <c r="F89" s="213">
        <v>412</v>
      </c>
      <c r="G89" s="251" t="s">
        <v>30</v>
      </c>
      <c r="H89" s="252"/>
      <c r="I89" s="252">
        <v>711533</v>
      </c>
      <c r="J89" s="253">
        <v>148677.56</v>
      </c>
      <c r="K89" s="340">
        <f t="shared" si="1"/>
        <v>0.20895385034847294</v>
      </c>
    </row>
    <row r="90" spans="1:11" s="209" customFormat="1" ht="18.75" customHeight="1">
      <c r="A90" s="210"/>
      <c r="B90" s="211"/>
      <c r="C90" s="210"/>
      <c r="D90" s="205"/>
      <c r="E90" s="210">
        <v>28</v>
      </c>
      <c r="F90" s="213">
        <v>414</v>
      </c>
      <c r="G90" s="251" t="s">
        <v>8</v>
      </c>
      <c r="H90" s="252"/>
      <c r="I90" s="252">
        <v>200000</v>
      </c>
      <c r="J90" s="253">
        <v>168411</v>
      </c>
      <c r="K90" s="340">
        <f t="shared" si="1"/>
        <v>0.842055</v>
      </c>
    </row>
    <row r="91" spans="1:11" s="209" customFormat="1" ht="18.75" customHeight="1">
      <c r="A91" s="210"/>
      <c r="B91" s="211"/>
      <c r="C91" s="210"/>
      <c r="D91" s="205"/>
      <c r="E91" s="210">
        <v>29</v>
      </c>
      <c r="F91" s="213">
        <v>415</v>
      </c>
      <c r="G91" s="251" t="s">
        <v>9</v>
      </c>
      <c r="H91" s="252"/>
      <c r="I91" s="252">
        <v>150000</v>
      </c>
      <c r="J91" s="253">
        <v>20040</v>
      </c>
      <c r="K91" s="340">
        <f t="shared" si="1"/>
        <v>0.1336</v>
      </c>
    </row>
    <row r="92" spans="1:11" s="209" customFormat="1" ht="18.75" customHeight="1">
      <c r="A92" s="210"/>
      <c r="B92" s="211"/>
      <c r="C92" s="210"/>
      <c r="D92" s="205"/>
      <c r="E92" s="210">
        <v>30</v>
      </c>
      <c r="F92" s="213">
        <v>416</v>
      </c>
      <c r="G92" s="251" t="s">
        <v>212</v>
      </c>
      <c r="H92" s="252"/>
      <c r="I92" s="264"/>
      <c r="J92" s="253"/>
      <c r="K92" s="340"/>
    </row>
    <row r="93" spans="1:11" s="209" customFormat="1" ht="18.75" customHeight="1">
      <c r="A93" s="210"/>
      <c r="B93" s="211"/>
      <c r="C93" s="210"/>
      <c r="D93" s="205"/>
      <c r="E93" s="210">
        <v>31</v>
      </c>
      <c r="F93" s="213">
        <v>422</v>
      </c>
      <c r="G93" s="251" t="s">
        <v>55</v>
      </c>
      <c r="H93" s="252"/>
      <c r="I93" s="252">
        <v>20000</v>
      </c>
      <c r="J93" s="253"/>
      <c r="K93" s="340">
        <f t="shared" si="1"/>
        <v>0</v>
      </c>
    </row>
    <row r="94" spans="1:11" s="209" customFormat="1" ht="18.75" customHeight="1">
      <c r="A94" s="210"/>
      <c r="B94" s="211"/>
      <c r="C94" s="210"/>
      <c r="D94" s="205"/>
      <c r="E94" s="210">
        <v>32</v>
      </c>
      <c r="F94" s="213">
        <v>423</v>
      </c>
      <c r="G94" s="268" t="s">
        <v>11</v>
      </c>
      <c r="H94" s="252"/>
      <c r="I94" s="252">
        <v>50000</v>
      </c>
      <c r="J94" s="253">
        <v>6018</v>
      </c>
      <c r="K94" s="340">
        <f t="shared" si="1"/>
        <v>0.12035999999999999</v>
      </c>
    </row>
    <row r="95" spans="1:11" s="209" customFormat="1" ht="18.75" customHeight="1">
      <c r="A95" s="210"/>
      <c r="B95" s="211"/>
      <c r="C95" s="210"/>
      <c r="D95" s="205"/>
      <c r="E95" s="210">
        <v>33</v>
      </c>
      <c r="F95" s="213">
        <v>424</v>
      </c>
      <c r="G95" s="268" t="s">
        <v>33</v>
      </c>
      <c r="H95" s="252"/>
      <c r="I95" s="264"/>
      <c r="J95" s="253"/>
      <c r="K95" s="340"/>
    </row>
    <row r="96" spans="1:11" s="209" customFormat="1" ht="18.75" customHeight="1">
      <c r="A96" s="210"/>
      <c r="B96" s="211"/>
      <c r="C96" s="210"/>
      <c r="D96" s="205"/>
      <c r="E96" s="210">
        <v>34</v>
      </c>
      <c r="F96" s="213">
        <v>426</v>
      </c>
      <c r="G96" s="251" t="s">
        <v>35</v>
      </c>
      <c r="H96" s="252"/>
      <c r="I96" s="252">
        <v>100000</v>
      </c>
      <c r="J96" s="253"/>
      <c r="K96" s="340">
        <f t="shared" si="1"/>
        <v>0</v>
      </c>
    </row>
    <row r="97" spans="1:11" s="209" customFormat="1" ht="23.25" customHeight="1">
      <c r="A97" s="210"/>
      <c r="B97" s="211"/>
      <c r="C97" s="210"/>
      <c r="D97" s="205"/>
      <c r="E97" s="210">
        <v>35</v>
      </c>
      <c r="F97" s="213">
        <v>482</v>
      </c>
      <c r="G97" s="251" t="s">
        <v>36</v>
      </c>
      <c r="H97" s="252"/>
      <c r="I97" s="264"/>
      <c r="J97" s="253"/>
      <c r="K97" s="340"/>
    </row>
    <row r="98" spans="1:11" s="209" customFormat="1" ht="18.75" customHeight="1">
      <c r="A98" s="210"/>
      <c r="B98" s="211"/>
      <c r="C98" s="210"/>
      <c r="D98" s="205"/>
      <c r="E98" s="210">
        <v>36</v>
      </c>
      <c r="F98" s="213">
        <v>483</v>
      </c>
      <c r="G98" s="251" t="s">
        <v>209</v>
      </c>
      <c r="H98" s="252"/>
      <c r="I98" s="252">
        <v>15000000</v>
      </c>
      <c r="J98" s="253">
        <v>3290464.18</v>
      </c>
      <c r="K98" s="340">
        <f t="shared" si="1"/>
        <v>0.21936427866666669</v>
      </c>
    </row>
    <row r="99" spans="1:11" s="209" customFormat="1" ht="23.25" customHeight="1">
      <c r="A99" s="210"/>
      <c r="B99" s="211"/>
      <c r="C99" s="210"/>
      <c r="D99" s="205"/>
      <c r="E99" s="210">
        <v>37</v>
      </c>
      <c r="F99" s="213">
        <v>484</v>
      </c>
      <c r="G99" s="271" t="s">
        <v>218</v>
      </c>
      <c r="H99" s="252"/>
      <c r="I99" s="264"/>
      <c r="J99" s="253"/>
      <c r="K99" s="340"/>
    </row>
    <row r="100" spans="1:11" s="209" customFormat="1" ht="18.75" customHeight="1">
      <c r="A100" s="210"/>
      <c r="B100" s="211"/>
      <c r="C100" s="210"/>
      <c r="D100" s="205"/>
      <c r="E100" s="210">
        <v>38</v>
      </c>
      <c r="F100" s="213">
        <v>485</v>
      </c>
      <c r="G100" s="271" t="s">
        <v>58</v>
      </c>
      <c r="H100" s="252"/>
      <c r="I100" s="264"/>
      <c r="J100" s="253"/>
      <c r="K100" s="340"/>
    </row>
    <row r="101" spans="1:11" s="209" customFormat="1" ht="18.75" customHeight="1">
      <c r="A101" s="210"/>
      <c r="B101" s="211"/>
      <c r="C101" s="210"/>
      <c r="D101" s="205"/>
      <c r="E101" s="210">
        <v>39</v>
      </c>
      <c r="F101" s="213">
        <v>512</v>
      </c>
      <c r="G101" s="271" t="s">
        <v>38</v>
      </c>
      <c r="H101" s="252"/>
      <c r="I101" s="252">
        <v>200000</v>
      </c>
      <c r="J101" s="253"/>
      <c r="K101" s="340">
        <f t="shared" si="1"/>
        <v>0</v>
      </c>
    </row>
    <row r="102" spans="1:11" s="209" customFormat="1" ht="18.75" customHeight="1">
      <c r="A102" s="210"/>
      <c r="B102" s="211"/>
      <c r="C102" s="210"/>
      <c r="D102" s="205"/>
      <c r="E102" s="210">
        <v>40</v>
      </c>
      <c r="F102" s="213">
        <v>541</v>
      </c>
      <c r="G102" s="271" t="s">
        <v>299</v>
      </c>
      <c r="H102" s="252"/>
      <c r="I102" s="252">
        <v>13560000</v>
      </c>
      <c r="J102" s="253"/>
      <c r="K102" s="340">
        <f t="shared" si="1"/>
        <v>0</v>
      </c>
    </row>
    <row r="103" spans="1:11" s="209" customFormat="1" ht="18.75" customHeight="1">
      <c r="A103" s="210"/>
      <c r="B103" s="211"/>
      <c r="C103" s="210"/>
      <c r="D103" s="205"/>
      <c r="E103" s="210"/>
      <c r="F103" s="213"/>
      <c r="G103" s="251" t="s">
        <v>482</v>
      </c>
      <c r="H103" s="252"/>
      <c r="I103" s="264"/>
      <c r="J103" s="253"/>
      <c r="K103" s="340"/>
    </row>
    <row r="104" spans="1:11" s="209" customFormat="1" ht="18.75" customHeight="1">
      <c r="A104" s="210"/>
      <c r="B104" s="211"/>
      <c r="C104" s="210"/>
      <c r="D104" s="205"/>
      <c r="E104" s="210"/>
      <c r="F104" s="266" t="s">
        <v>14</v>
      </c>
      <c r="G104" s="251" t="s">
        <v>19</v>
      </c>
      <c r="H104" s="252"/>
      <c r="I104" s="264">
        <f>I88+I89+I90+I91+I92+I93+I94+I95+I96+I97+I98+I99+I100+I101+I102</f>
        <v>34264522</v>
      </c>
      <c r="J104" s="264">
        <f>J88+J89+J90+J91+J92+J93+J94+J95+J96+J97+J98+J99+J100+J101+J102</f>
        <v>4554214.96</v>
      </c>
      <c r="K104" s="340">
        <f t="shared" si="1"/>
        <v>0.13291342456200031</v>
      </c>
    </row>
    <row r="105" spans="1:11" s="209" customFormat="1" ht="18.75" customHeight="1">
      <c r="A105" s="210"/>
      <c r="B105" s="211"/>
      <c r="C105" s="210"/>
      <c r="D105" s="205"/>
      <c r="E105" s="210"/>
      <c r="F105" s="213"/>
      <c r="G105" s="251" t="s">
        <v>483</v>
      </c>
      <c r="H105" s="252"/>
      <c r="I105" s="264">
        <f>I104</f>
        <v>34264522</v>
      </c>
      <c r="J105" s="264">
        <f>J104</f>
        <v>4554214.96</v>
      </c>
      <c r="K105" s="340">
        <f t="shared" si="1"/>
        <v>0.13291342456200031</v>
      </c>
    </row>
    <row r="106" spans="1:11" s="209" customFormat="1" ht="18.75" customHeight="1">
      <c r="A106" s="210"/>
      <c r="B106" s="211"/>
      <c r="C106" s="210"/>
      <c r="D106" s="205"/>
      <c r="E106" s="210"/>
      <c r="F106" s="213"/>
      <c r="G106" s="251" t="s">
        <v>484</v>
      </c>
      <c r="H106" s="252"/>
      <c r="I106" s="264"/>
      <c r="J106" s="265"/>
      <c r="K106" s="340"/>
    </row>
    <row r="107" spans="1:11" s="209" customFormat="1" ht="18.75" customHeight="1">
      <c r="A107" s="210"/>
      <c r="B107" s="211"/>
      <c r="C107" s="210"/>
      <c r="D107" s="205"/>
      <c r="E107" s="210"/>
      <c r="F107" s="266" t="s">
        <v>14</v>
      </c>
      <c r="G107" s="251" t="s">
        <v>19</v>
      </c>
      <c r="H107" s="252"/>
      <c r="I107" s="264">
        <f>I88+I89+I90+I91+I92+I93+I94+I95+I96+I97+I98+I99+I100+I101+I102</f>
        <v>34264522</v>
      </c>
      <c r="J107" s="264">
        <f>J88+J89+J90+J91+J92+J93+J94+J95+J96+J97+J98+J99+J100+J101+J102</f>
        <v>4554214.96</v>
      </c>
      <c r="K107" s="340">
        <f t="shared" si="1"/>
        <v>0.13291342456200031</v>
      </c>
    </row>
    <row r="108" spans="1:11" s="209" customFormat="1" ht="18.75" customHeight="1">
      <c r="A108" s="210"/>
      <c r="B108" s="211"/>
      <c r="C108" s="210"/>
      <c r="D108" s="205"/>
      <c r="E108" s="210"/>
      <c r="F108" s="266"/>
      <c r="G108" s="251" t="s">
        <v>403</v>
      </c>
      <c r="H108" s="252"/>
      <c r="I108" s="264"/>
      <c r="J108" s="265"/>
      <c r="K108" s="340"/>
    </row>
    <row r="109" spans="1:11" s="209" customFormat="1" ht="18.75" customHeight="1">
      <c r="A109" s="210"/>
      <c r="B109" s="211"/>
      <c r="C109" s="210"/>
      <c r="D109" s="205"/>
      <c r="E109" s="210"/>
      <c r="F109" s="266" t="s">
        <v>14</v>
      </c>
      <c r="G109" s="251" t="s">
        <v>19</v>
      </c>
      <c r="H109" s="252"/>
      <c r="I109" s="264">
        <f>I104</f>
        <v>34264522</v>
      </c>
      <c r="J109" s="264">
        <f>J104</f>
        <v>4554214.96</v>
      </c>
      <c r="K109" s="340">
        <f t="shared" si="1"/>
        <v>0.13291342456200031</v>
      </c>
    </row>
    <row r="110" spans="1:11" s="209" customFormat="1" ht="18.75" customHeight="1">
      <c r="A110" s="210"/>
      <c r="B110" s="211"/>
      <c r="C110" s="210"/>
      <c r="D110" s="205"/>
      <c r="E110" s="210"/>
      <c r="F110" s="266"/>
      <c r="G110" s="251" t="s">
        <v>596</v>
      </c>
      <c r="H110" s="252"/>
      <c r="I110" s="264"/>
      <c r="J110" s="265"/>
      <c r="K110" s="340"/>
    </row>
    <row r="111" spans="1:11" s="209" customFormat="1" ht="18.75" customHeight="1">
      <c r="A111" s="210"/>
      <c r="B111" s="211"/>
      <c r="C111" s="210"/>
      <c r="D111" s="205"/>
      <c r="E111" s="210"/>
      <c r="F111" s="266" t="s">
        <v>14</v>
      </c>
      <c r="G111" s="251" t="s">
        <v>19</v>
      </c>
      <c r="H111" s="252"/>
      <c r="I111" s="264"/>
      <c r="J111" s="265"/>
      <c r="K111" s="340"/>
    </row>
    <row r="112" spans="1:11" s="209" customFormat="1" ht="18.75" customHeight="1">
      <c r="A112" s="210"/>
      <c r="B112" s="211"/>
      <c r="C112" s="210"/>
      <c r="D112" s="205"/>
      <c r="E112" s="210"/>
      <c r="F112" s="266"/>
      <c r="G112" s="207" t="s">
        <v>506</v>
      </c>
      <c r="H112" s="252"/>
      <c r="I112" s="264">
        <f>I109</f>
        <v>34264522</v>
      </c>
      <c r="J112" s="264">
        <f>J109</f>
        <v>4554214.96</v>
      </c>
      <c r="K112" s="340">
        <f t="shared" si="1"/>
        <v>0.13291342456200031</v>
      </c>
    </row>
    <row r="113" spans="1:11" s="209" customFormat="1" ht="17.25" customHeight="1">
      <c r="A113" s="203">
        <v>5</v>
      </c>
      <c r="B113" s="204"/>
      <c r="C113" s="203"/>
      <c r="D113" s="205"/>
      <c r="E113" s="203"/>
      <c r="F113" s="206"/>
      <c r="G113" s="207" t="s">
        <v>28</v>
      </c>
      <c r="H113" s="264"/>
      <c r="I113" s="264"/>
      <c r="J113" s="265"/>
      <c r="K113" s="340"/>
    </row>
    <row r="114" spans="1:11" s="209" customFormat="1" ht="17.25" customHeight="1">
      <c r="A114" s="203"/>
      <c r="B114" s="204"/>
      <c r="C114" s="203"/>
      <c r="D114" s="205" t="s">
        <v>352</v>
      </c>
      <c r="E114" s="203"/>
      <c r="F114" s="206"/>
      <c r="G114" s="207" t="s">
        <v>354</v>
      </c>
      <c r="H114" s="264"/>
      <c r="I114" s="264"/>
      <c r="J114" s="265"/>
      <c r="K114" s="340"/>
    </row>
    <row r="115" spans="1:11" s="209" customFormat="1" ht="17.25" customHeight="1">
      <c r="A115" s="203"/>
      <c r="B115" s="204"/>
      <c r="C115" s="203"/>
      <c r="D115" s="205"/>
      <c r="E115" s="203"/>
      <c r="F115" s="206"/>
      <c r="G115" s="207" t="s">
        <v>355</v>
      </c>
      <c r="H115" s="264"/>
      <c r="I115" s="264"/>
      <c r="J115" s="265"/>
      <c r="K115" s="340"/>
    </row>
    <row r="116" spans="1:11" s="209" customFormat="1" ht="24" customHeight="1">
      <c r="A116" s="203"/>
      <c r="B116" s="204"/>
      <c r="C116" s="203"/>
      <c r="D116" s="205" t="s">
        <v>353</v>
      </c>
      <c r="E116" s="203"/>
      <c r="F116" s="206"/>
      <c r="G116" s="207" t="s">
        <v>356</v>
      </c>
      <c r="H116" s="264"/>
      <c r="I116" s="264"/>
      <c r="J116" s="265"/>
      <c r="K116" s="340"/>
    </row>
    <row r="117" spans="1:11" s="209" customFormat="1" ht="16.5" customHeight="1">
      <c r="A117" s="203"/>
      <c r="B117" s="204"/>
      <c r="C117" s="203">
        <v>130</v>
      </c>
      <c r="D117" s="205"/>
      <c r="E117" s="203"/>
      <c r="F117" s="206"/>
      <c r="G117" s="207" t="s">
        <v>29</v>
      </c>
      <c r="H117" s="264"/>
      <c r="I117" s="264"/>
      <c r="J117" s="265"/>
      <c r="K117" s="340"/>
    </row>
    <row r="118" spans="1:11" s="209" customFormat="1" ht="17.25" customHeight="1">
      <c r="A118" s="210"/>
      <c r="B118" s="211"/>
      <c r="C118" s="210"/>
      <c r="D118" s="212"/>
      <c r="E118" s="256">
        <v>41</v>
      </c>
      <c r="F118" s="213">
        <v>411</v>
      </c>
      <c r="G118" s="251" t="s">
        <v>228</v>
      </c>
      <c r="H118" s="252">
        <v>81600000</v>
      </c>
      <c r="I118" s="252">
        <v>130595301</v>
      </c>
      <c r="J118" s="253">
        <v>26789274.59</v>
      </c>
      <c r="K118" s="340">
        <f t="shared" si="1"/>
        <v>0.20513199468026802</v>
      </c>
    </row>
    <row r="119" spans="1:11" s="209" customFormat="1" ht="17.25" customHeight="1">
      <c r="A119" s="210"/>
      <c r="B119" s="211"/>
      <c r="C119" s="210"/>
      <c r="D119" s="212"/>
      <c r="E119" s="256">
        <v>42</v>
      </c>
      <c r="F119" s="213">
        <v>412</v>
      </c>
      <c r="G119" s="251" t="s">
        <v>30</v>
      </c>
      <c r="H119" s="252"/>
      <c r="I119" s="252">
        <v>21744118</v>
      </c>
      <c r="J119" s="253">
        <v>4289093.97</v>
      </c>
      <c r="K119" s="340">
        <f t="shared" si="1"/>
        <v>0.1972530672432885</v>
      </c>
    </row>
    <row r="120" spans="1:11" s="209" customFormat="1" ht="13.5">
      <c r="A120" s="210"/>
      <c r="B120" s="211"/>
      <c r="C120" s="210"/>
      <c r="D120" s="212"/>
      <c r="E120" s="256">
        <v>43</v>
      </c>
      <c r="F120" s="213">
        <v>413</v>
      </c>
      <c r="G120" s="251" t="s">
        <v>31</v>
      </c>
      <c r="H120" s="252">
        <v>270000</v>
      </c>
      <c r="I120" s="252">
        <v>1300000</v>
      </c>
      <c r="J120" s="253"/>
      <c r="K120" s="340">
        <f t="shared" si="1"/>
        <v>0</v>
      </c>
    </row>
    <row r="121" spans="1:11" s="209" customFormat="1" ht="15.75" customHeight="1">
      <c r="A121" s="210"/>
      <c r="B121" s="211"/>
      <c r="C121" s="210"/>
      <c r="D121" s="212"/>
      <c r="E121" s="256">
        <v>44</v>
      </c>
      <c r="F121" s="213">
        <v>414</v>
      </c>
      <c r="G121" s="268" t="s">
        <v>32</v>
      </c>
      <c r="H121" s="252">
        <v>7000000</v>
      </c>
      <c r="I121" s="252">
        <v>4500000</v>
      </c>
      <c r="J121" s="253">
        <v>2017804.94</v>
      </c>
      <c r="K121" s="340">
        <f t="shared" si="1"/>
        <v>0.44840109777777776</v>
      </c>
    </row>
    <row r="122" spans="1:11" s="209" customFormat="1" ht="13.5" customHeight="1">
      <c r="A122" s="210"/>
      <c r="B122" s="211"/>
      <c r="C122" s="210"/>
      <c r="D122" s="212"/>
      <c r="E122" s="256">
        <v>45</v>
      </c>
      <c r="F122" s="213">
        <v>415</v>
      </c>
      <c r="G122" s="251" t="s">
        <v>9</v>
      </c>
      <c r="H122" s="252">
        <v>3000000</v>
      </c>
      <c r="I122" s="252">
        <v>6000000</v>
      </c>
      <c r="J122" s="253">
        <v>2108827.16</v>
      </c>
      <c r="K122" s="340">
        <f t="shared" si="1"/>
        <v>0.35147119333333338</v>
      </c>
    </row>
    <row r="123" spans="1:11" s="209" customFormat="1" ht="22.5" customHeight="1">
      <c r="A123" s="210"/>
      <c r="B123" s="211"/>
      <c r="C123" s="210"/>
      <c r="D123" s="212"/>
      <c r="E123" s="256">
        <v>46</v>
      </c>
      <c r="F123" s="213">
        <v>416</v>
      </c>
      <c r="G123" s="251" t="s">
        <v>212</v>
      </c>
      <c r="H123" s="252">
        <v>1100000</v>
      </c>
      <c r="I123" s="252">
        <v>1700000</v>
      </c>
      <c r="J123" s="253"/>
      <c r="K123" s="340">
        <f t="shared" si="1"/>
        <v>0</v>
      </c>
    </row>
    <row r="124" spans="1:11" s="209" customFormat="1" ht="22.5" customHeight="1">
      <c r="A124" s="210"/>
      <c r="B124" s="211"/>
      <c r="C124" s="210"/>
      <c r="D124" s="212"/>
      <c r="E124" s="256">
        <v>47</v>
      </c>
      <c r="F124" s="213">
        <v>421</v>
      </c>
      <c r="G124" s="268" t="s">
        <v>22</v>
      </c>
      <c r="H124" s="252">
        <v>25000000</v>
      </c>
      <c r="I124" s="252">
        <v>32000000</v>
      </c>
      <c r="J124" s="253">
        <v>12841371.470000001</v>
      </c>
      <c r="K124" s="340">
        <f t="shared" si="1"/>
        <v>0.40129285843750001</v>
      </c>
    </row>
    <row r="125" spans="1:11" s="209" customFormat="1" ht="21" customHeight="1">
      <c r="A125" s="210"/>
      <c r="B125" s="211"/>
      <c r="C125" s="210"/>
      <c r="D125" s="212"/>
      <c r="E125" s="256">
        <v>48</v>
      </c>
      <c r="F125" s="213">
        <v>422</v>
      </c>
      <c r="G125" s="251" t="s">
        <v>10</v>
      </c>
      <c r="H125" s="252">
        <v>800000</v>
      </c>
      <c r="I125" s="252">
        <v>800000</v>
      </c>
      <c r="J125" s="253">
        <v>110519</v>
      </c>
      <c r="K125" s="340">
        <f t="shared" si="1"/>
        <v>0.13814874999999999</v>
      </c>
    </row>
    <row r="126" spans="1:11" s="209" customFormat="1" ht="17.25" customHeight="1">
      <c r="A126" s="210"/>
      <c r="B126" s="211"/>
      <c r="C126" s="210"/>
      <c r="D126" s="212"/>
      <c r="E126" s="256">
        <v>49</v>
      </c>
      <c r="F126" s="213">
        <v>423</v>
      </c>
      <c r="G126" s="268" t="s">
        <v>11</v>
      </c>
      <c r="H126" s="252">
        <v>17200000</v>
      </c>
      <c r="I126" s="252">
        <v>29000000</v>
      </c>
      <c r="J126" s="253">
        <v>12452889.300000001</v>
      </c>
      <c r="K126" s="340">
        <f t="shared" si="1"/>
        <v>0.42940997586206897</v>
      </c>
    </row>
    <row r="127" spans="1:11" s="209" customFormat="1" ht="15" customHeight="1">
      <c r="A127" s="210"/>
      <c r="B127" s="211"/>
      <c r="C127" s="210"/>
      <c r="D127" s="212"/>
      <c r="E127" s="256">
        <v>50</v>
      </c>
      <c r="F127" s="213">
        <v>424</v>
      </c>
      <c r="G127" s="268" t="s">
        <v>33</v>
      </c>
      <c r="H127" s="252">
        <v>1500000</v>
      </c>
      <c r="I127" s="252">
        <v>7450000</v>
      </c>
      <c r="J127" s="253">
        <v>1005000</v>
      </c>
      <c r="K127" s="340">
        <f t="shared" si="1"/>
        <v>0.13489932885906039</v>
      </c>
    </row>
    <row r="128" spans="1:11" s="209" customFormat="1" ht="16.5" customHeight="1">
      <c r="A128" s="210"/>
      <c r="B128" s="211"/>
      <c r="C128" s="210"/>
      <c r="D128" s="212"/>
      <c r="E128" s="256">
        <v>51</v>
      </c>
      <c r="F128" s="213">
        <v>425</v>
      </c>
      <c r="G128" s="268" t="s">
        <v>34</v>
      </c>
      <c r="H128" s="252">
        <v>3000000</v>
      </c>
      <c r="I128" s="252">
        <v>4000000</v>
      </c>
      <c r="J128" s="253">
        <v>109675</v>
      </c>
      <c r="K128" s="340">
        <f t="shared" si="1"/>
        <v>2.7418749999999999E-2</v>
      </c>
    </row>
    <row r="129" spans="1:11" s="209" customFormat="1" ht="15" customHeight="1">
      <c r="A129" s="210"/>
      <c r="B129" s="211"/>
      <c r="C129" s="210"/>
      <c r="D129" s="212"/>
      <c r="E129" s="256">
        <v>52</v>
      </c>
      <c r="F129" s="213">
        <v>426</v>
      </c>
      <c r="G129" s="268" t="s">
        <v>35</v>
      </c>
      <c r="H129" s="252">
        <v>11000000</v>
      </c>
      <c r="I129" s="252">
        <v>12000000</v>
      </c>
      <c r="J129" s="253">
        <v>4362175.47</v>
      </c>
      <c r="K129" s="340">
        <f t="shared" si="1"/>
        <v>0.3635146225</v>
      </c>
    </row>
    <row r="130" spans="1:11" s="209" customFormat="1" ht="15.75" customHeight="1">
      <c r="A130" s="210"/>
      <c r="B130" s="211"/>
      <c r="C130" s="210"/>
      <c r="D130" s="212"/>
      <c r="E130" s="256">
        <v>53</v>
      </c>
      <c r="F130" s="213">
        <v>482</v>
      </c>
      <c r="G130" s="251" t="s">
        <v>36</v>
      </c>
      <c r="H130" s="252">
        <v>2000000</v>
      </c>
      <c r="I130" s="252">
        <v>7000000</v>
      </c>
      <c r="J130" s="253">
        <v>2074304.98</v>
      </c>
      <c r="K130" s="340">
        <f t="shared" si="1"/>
        <v>0.29632928285714283</v>
      </c>
    </row>
    <row r="131" spans="1:11" s="209" customFormat="1" ht="18" customHeight="1">
      <c r="A131" s="210"/>
      <c r="B131" s="211"/>
      <c r="C131" s="210"/>
      <c r="D131" s="212"/>
      <c r="E131" s="256">
        <v>54</v>
      </c>
      <c r="F131" s="213">
        <v>511</v>
      </c>
      <c r="G131" s="251" t="s">
        <v>37</v>
      </c>
      <c r="H131" s="252">
        <v>1130000</v>
      </c>
      <c r="I131" s="252"/>
      <c r="J131" s="253"/>
      <c r="K131" s="340"/>
    </row>
    <row r="132" spans="1:11" s="209" customFormat="1" ht="26.25" customHeight="1">
      <c r="A132" s="210"/>
      <c r="B132" s="211"/>
      <c r="C132" s="210"/>
      <c r="D132" s="212"/>
      <c r="E132" s="256">
        <v>55</v>
      </c>
      <c r="F132" s="213">
        <v>512</v>
      </c>
      <c r="G132" s="268" t="s">
        <v>38</v>
      </c>
      <c r="H132" s="252">
        <v>3000000</v>
      </c>
      <c r="I132" s="252">
        <v>6500000</v>
      </c>
      <c r="J132" s="253">
        <v>1455842.4</v>
      </c>
      <c r="K132" s="340">
        <f t="shared" si="1"/>
        <v>0.22397575384615384</v>
      </c>
    </row>
    <row r="133" spans="1:11" s="209" customFormat="1" ht="15.75" customHeight="1">
      <c r="A133" s="210"/>
      <c r="B133" s="211"/>
      <c r="C133" s="210"/>
      <c r="D133" s="212"/>
      <c r="E133" s="256">
        <v>56</v>
      </c>
      <c r="F133" s="213">
        <v>515</v>
      </c>
      <c r="G133" s="268" t="s">
        <v>213</v>
      </c>
      <c r="H133" s="252">
        <v>500000</v>
      </c>
      <c r="I133" s="252"/>
      <c r="J133" s="253"/>
      <c r="K133" s="340"/>
    </row>
    <row r="134" spans="1:11" s="209" customFormat="1" ht="24.75" customHeight="1">
      <c r="A134" s="210"/>
      <c r="B134" s="272"/>
      <c r="C134" s="273"/>
      <c r="D134" s="274"/>
      <c r="E134" s="273"/>
      <c r="F134" s="275"/>
      <c r="G134" s="276" t="s">
        <v>39</v>
      </c>
      <c r="H134" s="252"/>
      <c r="I134" s="264"/>
      <c r="J134" s="265"/>
      <c r="K134" s="340"/>
    </row>
    <row r="135" spans="1:11" s="209" customFormat="1" ht="18.75" customHeight="1">
      <c r="A135" s="210"/>
      <c r="B135" s="272"/>
      <c r="C135" s="273"/>
      <c r="D135" s="274"/>
      <c r="E135" s="273"/>
      <c r="F135" s="277" t="s">
        <v>14</v>
      </c>
      <c r="G135" s="251" t="s">
        <v>19</v>
      </c>
      <c r="H135" s="264">
        <f>SUM(H118:H133)</f>
        <v>158100000</v>
      </c>
      <c r="I135" s="264">
        <f>I139</f>
        <v>264589419</v>
      </c>
      <c r="J135" s="264">
        <f>J139</f>
        <v>69616778.280000001</v>
      </c>
      <c r="K135" s="340">
        <f t="shared" si="1"/>
        <v>0.2631124802462339</v>
      </c>
    </row>
    <row r="136" spans="1:11" s="209" customFormat="1" ht="18.75" customHeight="1">
      <c r="A136" s="210"/>
      <c r="B136" s="211"/>
      <c r="C136" s="210"/>
      <c r="D136" s="212"/>
      <c r="E136" s="210"/>
      <c r="F136" s="266"/>
      <c r="G136" s="271" t="s">
        <v>40</v>
      </c>
      <c r="H136" s="252">
        <f>H135</f>
        <v>158100000</v>
      </c>
      <c r="I136" s="264">
        <f>I118+I119+I120+I121+I122+I123+I124+I125+I126+I127+I128+I129+I130+I131+I132+I133</f>
        <v>264589419</v>
      </c>
      <c r="J136" s="264">
        <f>J118+J119+J120+J121+J122+J123+J124+J125+J126+J127+J128+J129+J130+J131+J132+J133</f>
        <v>69616778.280000001</v>
      </c>
      <c r="K136" s="340">
        <f t="shared" si="1"/>
        <v>0.2631124802462339</v>
      </c>
    </row>
    <row r="137" spans="1:11" s="209" customFormat="1" ht="17.25" customHeight="1">
      <c r="A137" s="210"/>
      <c r="B137" s="211"/>
      <c r="C137" s="210"/>
      <c r="D137" s="212"/>
      <c r="E137" s="210"/>
      <c r="F137" s="266"/>
      <c r="G137" s="251" t="s">
        <v>405</v>
      </c>
      <c r="H137" s="252"/>
      <c r="I137" s="264"/>
      <c r="J137" s="265"/>
      <c r="K137" s="340"/>
    </row>
    <row r="138" spans="1:11" s="209" customFormat="1" ht="15.75" customHeight="1">
      <c r="A138" s="210"/>
      <c r="B138" s="211"/>
      <c r="C138" s="210"/>
      <c r="D138" s="212"/>
      <c r="E138" s="210"/>
      <c r="F138" s="266" t="s">
        <v>14</v>
      </c>
      <c r="G138" s="251" t="s">
        <v>19</v>
      </c>
      <c r="H138" s="252"/>
      <c r="I138" s="264">
        <f>I135</f>
        <v>264589419</v>
      </c>
      <c r="J138" s="264">
        <f>J135</f>
        <v>69616778.280000001</v>
      </c>
      <c r="K138" s="340">
        <f>J138/I138</f>
        <v>0.2631124802462339</v>
      </c>
    </row>
    <row r="139" spans="1:11" s="209" customFormat="1" ht="15.75" customHeight="1">
      <c r="A139" s="210"/>
      <c r="B139" s="211"/>
      <c r="C139" s="210"/>
      <c r="D139" s="212"/>
      <c r="E139" s="210"/>
      <c r="F139" s="266"/>
      <c r="G139" s="251" t="s">
        <v>696</v>
      </c>
      <c r="H139" s="252"/>
      <c r="I139" s="264">
        <f>I136</f>
        <v>264589419</v>
      </c>
      <c r="J139" s="264">
        <f>J136</f>
        <v>69616778.280000001</v>
      </c>
      <c r="K139" s="340">
        <f>J139/I139</f>
        <v>0.2631124802462339</v>
      </c>
    </row>
    <row r="140" spans="1:11" s="209" customFormat="1" ht="15.75" customHeight="1">
      <c r="A140" s="210"/>
      <c r="B140" s="211"/>
      <c r="C140" s="210"/>
      <c r="D140" s="205" t="s">
        <v>352</v>
      </c>
      <c r="E140" s="203"/>
      <c r="F140" s="278"/>
      <c r="G140" s="279" t="s">
        <v>354</v>
      </c>
      <c r="H140" s="252"/>
      <c r="I140" s="252"/>
      <c r="J140" s="253"/>
      <c r="K140" s="340"/>
    </row>
    <row r="141" spans="1:11" s="209" customFormat="1" ht="15.75" customHeight="1">
      <c r="A141" s="210"/>
      <c r="B141" s="211"/>
      <c r="C141" s="210"/>
      <c r="D141" s="205"/>
      <c r="E141" s="203"/>
      <c r="F141" s="278"/>
      <c r="G141" s="279" t="s">
        <v>367</v>
      </c>
      <c r="H141" s="252"/>
      <c r="I141" s="252"/>
      <c r="J141" s="253"/>
      <c r="K141" s="340"/>
    </row>
    <row r="142" spans="1:11" s="209" customFormat="1" ht="15.75" customHeight="1">
      <c r="A142" s="210"/>
      <c r="B142" s="211"/>
      <c r="C142" s="210"/>
      <c r="D142" s="205" t="s">
        <v>368</v>
      </c>
      <c r="E142" s="203"/>
      <c r="F142" s="278"/>
      <c r="G142" s="279" t="s">
        <v>602</v>
      </c>
      <c r="H142" s="252"/>
      <c r="I142" s="252"/>
      <c r="J142" s="253"/>
      <c r="K142" s="340"/>
    </row>
    <row r="143" spans="1:11" s="209" customFormat="1" ht="15.75" customHeight="1">
      <c r="A143" s="210"/>
      <c r="B143" s="211"/>
      <c r="C143" s="203">
        <v>170</v>
      </c>
      <c r="D143" s="212"/>
      <c r="E143" s="210"/>
      <c r="F143" s="266"/>
      <c r="G143" s="279" t="s">
        <v>41</v>
      </c>
      <c r="H143" s="252"/>
      <c r="I143" s="252"/>
      <c r="J143" s="253"/>
      <c r="K143" s="340"/>
    </row>
    <row r="144" spans="1:11" s="209" customFormat="1" ht="15.75" customHeight="1">
      <c r="A144" s="210"/>
      <c r="B144" s="211"/>
      <c r="C144" s="210"/>
      <c r="D144" s="212"/>
      <c r="E144" s="256">
        <f>E133+1</f>
        <v>57</v>
      </c>
      <c r="F144" s="266" t="s">
        <v>42</v>
      </c>
      <c r="G144" s="271" t="s">
        <v>43</v>
      </c>
      <c r="H144" s="252">
        <v>22000000</v>
      </c>
      <c r="I144" s="252">
        <v>3500000</v>
      </c>
      <c r="J144" s="253">
        <v>867107.14</v>
      </c>
      <c r="K144" s="340">
        <f>J144/I144</f>
        <v>0.24774489714285713</v>
      </c>
    </row>
    <row r="145" spans="1:11" s="209" customFormat="1" ht="18" customHeight="1">
      <c r="A145" s="210"/>
      <c r="B145" s="211"/>
      <c r="C145" s="210"/>
      <c r="D145" s="212"/>
      <c r="E145" s="256">
        <v>58</v>
      </c>
      <c r="F145" s="266" t="s">
        <v>297</v>
      </c>
      <c r="G145" s="271" t="s">
        <v>298</v>
      </c>
      <c r="H145" s="252">
        <v>1000000</v>
      </c>
      <c r="I145" s="252">
        <v>100000</v>
      </c>
      <c r="J145" s="253">
        <v>1200</v>
      </c>
      <c r="K145" s="340">
        <f>J145/I145</f>
        <v>1.2E-2</v>
      </c>
    </row>
    <row r="146" spans="1:11" s="209" customFormat="1" ht="24" customHeight="1">
      <c r="A146" s="210"/>
      <c r="B146" s="211"/>
      <c r="C146" s="210"/>
      <c r="D146" s="212"/>
      <c r="E146" s="256">
        <v>59</v>
      </c>
      <c r="F146" s="213">
        <v>611</v>
      </c>
      <c r="G146" s="268" t="s">
        <v>44</v>
      </c>
      <c r="H146" s="252">
        <v>45000000</v>
      </c>
      <c r="I146" s="252">
        <v>54000000</v>
      </c>
      <c r="J146" s="253">
        <v>12259481</v>
      </c>
      <c r="K146" s="340">
        <f>J146/I146</f>
        <v>0.22702742592592592</v>
      </c>
    </row>
    <row r="147" spans="1:11" s="209" customFormat="1" ht="24" customHeight="1">
      <c r="A147" s="210"/>
      <c r="B147" s="204"/>
      <c r="C147" s="203"/>
      <c r="D147" s="205"/>
      <c r="E147" s="205"/>
      <c r="F147" s="213"/>
      <c r="G147" s="251" t="s">
        <v>45</v>
      </c>
      <c r="H147" s="252"/>
      <c r="I147" s="252"/>
      <c r="J147" s="253"/>
      <c r="K147" s="340"/>
    </row>
    <row r="148" spans="1:11" s="209" customFormat="1" ht="15" customHeight="1">
      <c r="A148" s="210"/>
      <c r="B148" s="204"/>
      <c r="C148" s="203"/>
      <c r="D148" s="205"/>
      <c r="E148" s="205"/>
      <c r="F148" s="213">
        <v>321</v>
      </c>
      <c r="G148" s="251" t="s">
        <v>617</v>
      </c>
      <c r="H148" s="252"/>
      <c r="I148" s="280">
        <v>54000000</v>
      </c>
      <c r="J148" s="253"/>
      <c r="K148" s="340">
        <f>J148/I148</f>
        <v>0</v>
      </c>
    </row>
    <row r="149" spans="1:11" s="209" customFormat="1" ht="15" customHeight="1">
      <c r="A149" s="210"/>
      <c r="B149" s="204"/>
      <c r="C149" s="203"/>
      <c r="D149" s="205"/>
      <c r="E149" s="203"/>
      <c r="F149" s="266" t="s">
        <v>14</v>
      </c>
      <c r="G149" s="271" t="s">
        <v>19</v>
      </c>
      <c r="H149" s="264">
        <f>H146+H144+H143+H145</f>
        <v>68000000</v>
      </c>
      <c r="I149" s="264">
        <v>3600000</v>
      </c>
      <c r="J149" s="253"/>
      <c r="K149" s="340">
        <f>J149/I149</f>
        <v>0</v>
      </c>
    </row>
    <row r="150" spans="1:11" s="209" customFormat="1" ht="15.75" customHeight="1">
      <c r="A150" s="210"/>
      <c r="B150" s="211"/>
      <c r="C150" s="210"/>
      <c r="D150" s="212"/>
      <c r="E150" s="210"/>
      <c r="F150" s="266"/>
      <c r="G150" s="271" t="s">
        <v>46</v>
      </c>
      <c r="H150" s="252">
        <f>H149</f>
        <v>68000000</v>
      </c>
      <c r="I150" s="264">
        <f>I144+I145+I146</f>
        <v>57600000</v>
      </c>
      <c r="J150" s="264">
        <f>J144+J145+J146</f>
        <v>13127788.140000001</v>
      </c>
      <c r="K150" s="340">
        <f>J150/I150</f>
        <v>0.22791298854166667</v>
      </c>
    </row>
    <row r="151" spans="1:11" s="209" customFormat="1" ht="15.75" customHeight="1">
      <c r="A151" s="210"/>
      <c r="B151" s="211"/>
      <c r="C151" s="210"/>
      <c r="D151" s="212"/>
      <c r="E151" s="210"/>
      <c r="F151" s="266"/>
      <c r="G151" s="251" t="s">
        <v>407</v>
      </c>
      <c r="H151" s="252"/>
      <c r="I151" s="264"/>
      <c r="J151" s="253"/>
      <c r="K151" s="340"/>
    </row>
    <row r="152" spans="1:11" s="209" customFormat="1" ht="15.75" customHeight="1">
      <c r="A152" s="210"/>
      <c r="B152" s="211"/>
      <c r="C152" s="210"/>
      <c r="D152" s="212"/>
      <c r="E152" s="210"/>
      <c r="F152" s="266" t="s">
        <v>618</v>
      </c>
      <c r="G152" s="251" t="s">
        <v>617</v>
      </c>
      <c r="H152" s="252"/>
      <c r="I152" s="264">
        <f>I148</f>
        <v>54000000</v>
      </c>
      <c r="J152" s="253"/>
      <c r="K152" s="340">
        <f>J152/I152</f>
        <v>0</v>
      </c>
    </row>
    <row r="153" spans="1:11" s="209" customFormat="1" ht="15.75" customHeight="1">
      <c r="A153" s="210"/>
      <c r="B153" s="211"/>
      <c r="C153" s="210"/>
      <c r="D153" s="212"/>
      <c r="E153" s="210"/>
      <c r="F153" s="266" t="s">
        <v>14</v>
      </c>
      <c r="G153" s="251" t="s">
        <v>19</v>
      </c>
      <c r="H153" s="252"/>
      <c r="I153" s="264">
        <f>I149</f>
        <v>3600000</v>
      </c>
      <c r="J153" s="253"/>
      <c r="K153" s="340">
        <f>J153/I153</f>
        <v>0</v>
      </c>
    </row>
    <row r="154" spans="1:11" s="209" customFormat="1" ht="15.75" customHeight="1">
      <c r="A154" s="210"/>
      <c r="B154" s="211"/>
      <c r="C154" s="210"/>
      <c r="D154" s="212"/>
      <c r="E154" s="210"/>
      <c r="F154" s="266"/>
      <c r="G154" s="251" t="s">
        <v>426</v>
      </c>
      <c r="H154" s="252"/>
      <c r="I154" s="264">
        <f>I150</f>
        <v>57600000</v>
      </c>
      <c r="J154" s="264">
        <f>J150</f>
        <v>13127788.140000001</v>
      </c>
      <c r="K154" s="340">
        <f>J154/I154</f>
        <v>0.22791298854166667</v>
      </c>
    </row>
    <row r="155" spans="1:11" s="209" customFormat="1" ht="15.75" customHeight="1">
      <c r="A155" s="210"/>
      <c r="B155" s="211"/>
      <c r="C155" s="210"/>
      <c r="D155" s="205" t="s">
        <v>352</v>
      </c>
      <c r="E155" s="210"/>
      <c r="F155" s="266"/>
      <c r="G155" s="207" t="s">
        <v>354</v>
      </c>
      <c r="H155" s="252"/>
      <c r="I155" s="264"/>
      <c r="J155" s="265"/>
      <c r="K155" s="340"/>
    </row>
    <row r="156" spans="1:11" s="209" customFormat="1" ht="15.75" customHeight="1">
      <c r="A156" s="210"/>
      <c r="B156" s="211"/>
      <c r="C156" s="210"/>
      <c r="D156" s="212"/>
      <c r="E156" s="210"/>
      <c r="F156" s="266"/>
      <c r="G156" s="207" t="s">
        <v>461</v>
      </c>
      <c r="H156" s="252"/>
      <c r="I156" s="264"/>
      <c r="J156" s="265"/>
      <c r="K156" s="340"/>
    </row>
    <row r="157" spans="1:11" s="209" customFormat="1" ht="15.75" customHeight="1">
      <c r="A157" s="210"/>
      <c r="B157" s="211"/>
      <c r="C157" s="210"/>
      <c r="D157" s="205" t="s">
        <v>462</v>
      </c>
      <c r="E157" s="210"/>
      <c r="F157" s="266"/>
      <c r="G157" s="207" t="s">
        <v>210</v>
      </c>
      <c r="H157" s="252"/>
      <c r="I157" s="264"/>
      <c r="J157" s="265"/>
      <c r="K157" s="340"/>
    </row>
    <row r="158" spans="1:11" s="209" customFormat="1" ht="15.75" customHeight="1">
      <c r="A158" s="210"/>
      <c r="B158" s="211"/>
      <c r="C158" s="203">
        <v>160</v>
      </c>
      <c r="D158" s="212"/>
      <c r="E158" s="210"/>
      <c r="F158" s="266"/>
      <c r="G158" s="279" t="s">
        <v>21</v>
      </c>
      <c r="H158" s="252"/>
      <c r="I158" s="264"/>
      <c r="J158" s="265"/>
      <c r="K158" s="340"/>
    </row>
    <row r="159" spans="1:11" s="209" customFormat="1" ht="24.75" customHeight="1">
      <c r="A159" s="210"/>
      <c r="B159" s="211"/>
      <c r="C159" s="210"/>
      <c r="D159" s="212"/>
      <c r="E159" s="210">
        <v>60</v>
      </c>
      <c r="F159" s="266" t="s">
        <v>505</v>
      </c>
      <c r="G159" s="271" t="s">
        <v>210</v>
      </c>
      <c r="H159" s="252"/>
      <c r="I159" s="252">
        <v>50000</v>
      </c>
      <c r="J159" s="265"/>
      <c r="K159" s="340">
        <f>J159/I159</f>
        <v>0</v>
      </c>
    </row>
    <row r="160" spans="1:11" s="209" customFormat="1" ht="15.75" customHeight="1">
      <c r="A160" s="210"/>
      <c r="B160" s="211"/>
      <c r="C160" s="210"/>
      <c r="D160" s="212"/>
      <c r="E160" s="210"/>
      <c r="F160" s="266"/>
      <c r="G160" s="271" t="s">
        <v>59</v>
      </c>
      <c r="H160" s="252"/>
      <c r="I160" s="264"/>
      <c r="J160" s="265"/>
      <c r="K160" s="340"/>
    </row>
    <row r="161" spans="1:11" s="209" customFormat="1" ht="15.75" customHeight="1">
      <c r="A161" s="210"/>
      <c r="B161" s="211"/>
      <c r="C161" s="210"/>
      <c r="D161" s="212"/>
      <c r="E161" s="210"/>
      <c r="F161" s="266" t="s">
        <v>14</v>
      </c>
      <c r="G161" s="271" t="s">
        <v>19</v>
      </c>
      <c r="H161" s="252"/>
      <c r="I161" s="264">
        <f>I159</f>
        <v>50000</v>
      </c>
      <c r="J161" s="264">
        <f>J159</f>
        <v>0</v>
      </c>
      <c r="K161" s="340">
        <f>J161/I161</f>
        <v>0</v>
      </c>
    </row>
    <row r="162" spans="1:11" s="209" customFormat="1" ht="15.75" customHeight="1">
      <c r="A162" s="210"/>
      <c r="B162" s="211"/>
      <c r="C162" s="210"/>
      <c r="D162" s="212"/>
      <c r="E162" s="210"/>
      <c r="F162" s="266"/>
      <c r="G162" s="271" t="s">
        <v>26</v>
      </c>
      <c r="H162" s="252"/>
      <c r="I162" s="264">
        <f>I161</f>
        <v>50000</v>
      </c>
      <c r="J162" s="264">
        <f>J161</f>
        <v>0</v>
      </c>
      <c r="K162" s="340">
        <f>J162/I162</f>
        <v>0</v>
      </c>
    </row>
    <row r="163" spans="1:11" s="209" customFormat="1" ht="15.75" customHeight="1">
      <c r="A163" s="210"/>
      <c r="B163" s="211"/>
      <c r="C163" s="210"/>
      <c r="D163" s="212"/>
      <c r="E163" s="210"/>
      <c r="F163" s="266"/>
      <c r="G163" s="251" t="s">
        <v>463</v>
      </c>
      <c r="H163" s="252"/>
      <c r="I163" s="264"/>
      <c r="J163" s="265"/>
      <c r="K163" s="340"/>
    </row>
    <row r="164" spans="1:11" s="209" customFormat="1" ht="15.75" customHeight="1">
      <c r="A164" s="210"/>
      <c r="B164" s="211"/>
      <c r="C164" s="210"/>
      <c r="D164" s="212"/>
      <c r="E164" s="210"/>
      <c r="F164" s="266" t="s">
        <v>14</v>
      </c>
      <c r="G164" s="251" t="s">
        <v>19</v>
      </c>
      <c r="H164" s="252"/>
      <c r="I164" s="264">
        <f>I161</f>
        <v>50000</v>
      </c>
      <c r="J164" s="264">
        <f>J161</f>
        <v>0</v>
      </c>
      <c r="K164" s="340">
        <f>J164/I164</f>
        <v>0</v>
      </c>
    </row>
    <row r="165" spans="1:11" s="209" customFormat="1" ht="15.75" customHeight="1">
      <c r="A165" s="210"/>
      <c r="B165" s="211"/>
      <c r="C165" s="210"/>
      <c r="D165" s="212"/>
      <c r="E165" s="210"/>
      <c r="F165" s="266"/>
      <c r="G165" s="251" t="s">
        <v>403</v>
      </c>
      <c r="H165" s="252"/>
      <c r="I165" s="264"/>
      <c r="J165" s="265"/>
      <c r="K165" s="340"/>
    </row>
    <row r="166" spans="1:11" s="209" customFormat="1" ht="15.75" customHeight="1">
      <c r="A166" s="210"/>
      <c r="B166" s="211"/>
      <c r="C166" s="210"/>
      <c r="D166" s="212"/>
      <c r="E166" s="210"/>
      <c r="F166" s="266" t="s">
        <v>14</v>
      </c>
      <c r="G166" s="251" t="s">
        <v>19</v>
      </c>
      <c r="H166" s="252"/>
      <c r="I166" s="264">
        <f>I164</f>
        <v>50000</v>
      </c>
      <c r="J166" s="264">
        <f>J164</f>
        <v>0</v>
      </c>
      <c r="K166" s="340">
        <f>J166/I166</f>
        <v>0</v>
      </c>
    </row>
    <row r="167" spans="1:11" s="209" customFormat="1" ht="15.75" customHeight="1">
      <c r="A167" s="210"/>
      <c r="B167" s="211"/>
      <c r="C167" s="210"/>
      <c r="D167" s="205" t="s">
        <v>352</v>
      </c>
      <c r="E167" s="210"/>
      <c r="F167" s="266"/>
      <c r="G167" s="207" t="s">
        <v>354</v>
      </c>
      <c r="H167" s="252"/>
      <c r="I167" s="264"/>
      <c r="J167" s="265"/>
      <c r="K167" s="340"/>
    </row>
    <row r="168" spans="1:11" s="209" customFormat="1" ht="15.75" customHeight="1">
      <c r="A168" s="210"/>
      <c r="B168" s="211"/>
      <c r="C168" s="210"/>
      <c r="D168" s="212"/>
      <c r="E168" s="210"/>
      <c r="F168" s="266"/>
      <c r="G168" s="207" t="s">
        <v>561</v>
      </c>
      <c r="H168" s="252"/>
      <c r="I168" s="264"/>
      <c r="J168" s="265"/>
      <c r="K168" s="340"/>
    </row>
    <row r="169" spans="1:11" s="209" customFormat="1" ht="15.75" customHeight="1">
      <c r="A169" s="210"/>
      <c r="B169" s="211"/>
      <c r="C169" s="210"/>
      <c r="D169" s="205" t="s">
        <v>603</v>
      </c>
      <c r="E169" s="210"/>
      <c r="F169" s="266"/>
      <c r="G169" s="207" t="s">
        <v>211</v>
      </c>
      <c r="H169" s="252"/>
      <c r="I169" s="264"/>
      <c r="J169" s="265"/>
      <c r="K169" s="340"/>
    </row>
    <row r="170" spans="1:11" s="209" customFormat="1" ht="15.75" customHeight="1">
      <c r="A170" s="210"/>
      <c r="B170" s="211"/>
      <c r="C170" s="203">
        <v>160</v>
      </c>
      <c r="D170" s="212"/>
      <c r="E170" s="210"/>
      <c r="F170" s="266"/>
      <c r="G170" s="279" t="s">
        <v>21</v>
      </c>
      <c r="H170" s="252"/>
      <c r="I170" s="264"/>
      <c r="J170" s="265"/>
      <c r="K170" s="340"/>
    </row>
    <row r="171" spans="1:11" s="209" customFormat="1" ht="25.5" customHeight="1">
      <c r="A171" s="210"/>
      <c r="B171" s="211"/>
      <c r="C171" s="210"/>
      <c r="D171" s="212"/>
      <c r="E171" s="210">
        <v>61</v>
      </c>
      <c r="F171" s="266" t="s">
        <v>505</v>
      </c>
      <c r="G171" s="271" t="s">
        <v>211</v>
      </c>
      <c r="H171" s="252"/>
      <c r="I171" s="252">
        <v>8000000</v>
      </c>
      <c r="J171" s="265"/>
      <c r="K171" s="340">
        <f>J171/I171</f>
        <v>0</v>
      </c>
    </row>
    <row r="172" spans="1:11" s="209" customFormat="1" ht="15.75" customHeight="1">
      <c r="A172" s="210"/>
      <c r="B172" s="211"/>
      <c r="C172" s="210"/>
      <c r="D172" s="212"/>
      <c r="E172" s="210"/>
      <c r="F172" s="266"/>
      <c r="G172" s="271" t="s">
        <v>59</v>
      </c>
      <c r="H172" s="252"/>
      <c r="I172" s="264"/>
      <c r="J172" s="265"/>
      <c r="K172" s="340"/>
    </row>
    <row r="173" spans="1:11" s="209" customFormat="1" ht="15.75" customHeight="1">
      <c r="A173" s="210"/>
      <c r="B173" s="211"/>
      <c r="C173" s="210"/>
      <c r="D173" s="212"/>
      <c r="E173" s="210"/>
      <c r="F173" s="266" t="s">
        <v>14</v>
      </c>
      <c r="G173" s="271" t="s">
        <v>19</v>
      </c>
      <c r="H173" s="252"/>
      <c r="I173" s="264">
        <f>I170+I171</f>
        <v>8000000</v>
      </c>
      <c r="J173" s="264">
        <f>J170+J171</f>
        <v>0</v>
      </c>
      <c r="K173" s="340">
        <f>J173/I173</f>
        <v>0</v>
      </c>
    </row>
    <row r="174" spans="1:11" s="209" customFormat="1" ht="15.75" customHeight="1">
      <c r="A174" s="210"/>
      <c r="B174" s="211"/>
      <c r="C174" s="210"/>
      <c r="D174" s="212"/>
      <c r="E174" s="210"/>
      <c r="F174" s="266"/>
      <c r="G174" s="271" t="s">
        <v>26</v>
      </c>
      <c r="H174" s="252"/>
      <c r="I174" s="264">
        <f>I173</f>
        <v>8000000</v>
      </c>
      <c r="J174" s="264">
        <f>J173</f>
        <v>0</v>
      </c>
      <c r="K174" s="340">
        <f>J174/I174</f>
        <v>0</v>
      </c>
    </row>
    <row r="175" spans="1:11" s="209" customFormat="1" ht="15.75" customHeight="1">
      <c r="A175" s="210"/>
      <c r="B175" s="211"/>
      <c r="C175" s="210"/>
      <c r="D175" s="212"/>
      <c r="E175" s="210"/>
      <c r="F175" s="266"/>
      <c r="G175" s="251" t="s">
        <v>604</v>
      </c>
      <c r="H175" s="252"/>
      <c r="I175" s="264"/>
      <c r="J175" s="265"/>
      <c r="K175" s="340"/>
    </row>
    <row r="176" spans="1:11" s="209" customFormat="1" ht="15.75" customHeight="1">
      <c r="A176" s="210"/>
      <c r="B176" s="211"/>
      <c r="C176" s="210"/>
      <c r="D176" s="212"/>
      <c r="E176" s="210"/>
      <c r="F176" s="266" t="s">
        <v>14</v>
      </c>
      <c r="G176" s="251" t="s">
        <v>19</v>
      </c>
      <c r="H176" s="252"/>
      <c r="I176" s="264">
        <f>I173</f>
        <v>8000000</v>
      </c>
      <c r="J176" s="264">
        <f>J173</f>
        <v>0</v>
      </c>
      <c r="K176" s="340">
        <f>J176/I176</f>
        <v>0</v>
      </c>
    </row>
    <row r="177" spans="1:11" s="209" customFormat="1" ht="15.75" customHeight="1">
      <c r="A177" s="210"/>
      <c r="B177" s="211"/>
      <c r="C177" s="210"/>
      <c r="D177" s="212"/>
      <c r="E177" s="210"/>
      <c r="F177" s="266"/>
      <c r="G177" s="251" t="s">
        <v>403</v>
      </c>
      <c r="H177" s="252"/>
      <c r="I177" s="264"/>
      <c r="J177" s="265"/>
      <c r="K177" s="340"/>
    </row>
    <row r="178" spans="1:11" s="209" customFormat="1" ht="15.75" customHeight="1">
      <c r="A178" s="210"/>
      <c r="B178" s="211"/>
      <c r="C178" s="210"/>
      <c r="D178" s="212"/>
      <c r="E178" s="210"/>
      <c r="F178" s="266" t="s">
        <v>14</v>
      </c>
      <c r="G178" s="251" t="s">
        <v>19</v>
      </c>
      <c r="H178" s="252"/>
      <c r="I178" s="264">
        <f>I176</f>
        <v>8000000</v>
      </c>
      <c r="J178" s="264">
        <f>J176</f>
        <v>0</v>
      </c>
      <c r="K178" s="340">
        <f>J178/I178</f>
        <v>0</v>
      </c>
    </row>
    <row r="179" spans="1:11" s="209" customFormat="1" ht="15.75" customHeight="1">
      <c r="A179" s="203"/>
      <c r="B179" s="204"/>
      <c r="C179" s="203"/>
      <c r="D179" s="205" t="s">
        <v>369</v>
      </c>
      <c r="E179" s="203"/>
      <c r="F179" s="213"/>
      <c r="G179" s="207" t="s">
        <v>370</v>
      </c>
      <c r="H179" s="208"/>
      <c r="I179" s="208"/>
      <c r="J179" s="253"/>
      <c r="K179" s="340"/>
    </row>
    <row r="180" spans="1:11" s="209" customFormat="1" ht="15.75" customHeight="1">
      <c r="A180" s="210"/>
      <c r="B180" s="211"/>
      <c r="C180" s="203"/>
      <c r="D180" s="205"/>
      <c r="E180" s="203"/>
      <c r="F180" s="213"/>
      <c r="G180" s="207" t="s">
        <v>361</v>
      </c>
      <c r="H180" s="252"/>
      <c r="I180" s="252"/>
      <c r="J180" s="253"/>
      <c r="K180" s="340"/>
    </row>
    <row r="181" spans="1:11" s="209" customFormat="1" ht="15.75" customHeight="1">
      <c r="A181" s="210"/>
      <c r="B181" s="211"/>
      <c r="C181" s="203"/>
      <c r="D181" s="205" t="s">
        <v>606</v>
      </c>
      <c r="E181" s="203"/>
      <c r="F181" s="213"/>
      <c r="G181" s="207" t="s">
        <v>605</v>
      </c>
      <c r="H181" s="252"/>
      <c r="I181" s="252"/>
      <c r="J181" s="253"/>
      <c r="K181" s="340"/>
    </row>
    <row r="182" spans="1:11" s="209" customFormat="1" ht="15.75" customHeight="1">
      <c r="A182" s="210"/>
      <c r="B182" s="211"/>
      <c r="C182" s="203">
        <v>411</v>
      </c>
      <c r="D182" s="205"/>
      <c r="E182" s="203"/>
      <c r="F182" s="213"/>
      <c r="G182" s="207" t="s">
        <v>358</v>
      </c>
      <c r="H182" s="252"/>
      <c r="I182" s="252"/>
      <c r="J182" s="253"/>
      <c r="K182" s="340"/>
    </row>
    <row r="183" spans="1:11" s="209" customFormat="1" ht="15.75" customHeight="1">
      <c r="A183" s="210"/>
      <c r="B183" s="211"/>
      <c r="C183" s="255"/>
      <c r="D183" s="212"/>
      <c r="E183" s="212" t="s">
        <v>720</v>
      </c>
      <c r="F183" s="213">
        <v>451</v>
      </c>
      <c r="G183" s="251" t="s">
        <v>575</v>
      </c>
      <c r="H183" s="252">
        <v>4000000</v>
      </c>
      <c r="I183" s="252">
        <v>7000000</v>
      </c>
      <c r="J183" s="253"/>
      <c r="K183" s="340">
        <f>J183/I183</f>
        <v>0</v>
      </c>
    </row>
    <row r="184" spans="1:11" s="209" customFormat="1" ht="15.75" customHeight="1">
      <c r="A184" s="210"/>
      <c r="B184" s="272"/>
      <c r="C184" s="273"/>
      <c r="D184" s="274"/>
      <c r="E184" s="273"/>
      <c r="F184" s="275"/>
      <c r="G184" s="276" t="s">
        <v>18</v>
      </c>
      <c r="H184" s="252"/>
      <c r="I184" s="264"/>
      <c r="J184" s="265"/>
      <c r="K184" s="340"/>
    </row>
    <row r="185" spans="1:11" s="209" customFormat="1" ht="15.75" customHeight="1">
      <c r="A185" s="210"/>
      <c r="B185" s="272"/>
      <c r="C185" s="273"/>
      <c r="D185" s="274"/>
      <c r="E185" s="273"/>
      <c r="F185" s="277" t="s">
        <v>14</v>
      </c>
      <c r="G185" s="276" t="s">
        <v>19</v>
      </c>
      <c r="H185" s="264" t="e">
        <f>#REF!+H183+#REF!+#REF!+#REF!</f>
        <v>#REF!</v>
      </c>
      <c r="I185" s="264">
        <f>SUM(I183:I184)</f>
        <v>7000000</v>
      </c>
      <c r="J185" s="264">
        <f>SUM(J183:J184)</f>
        <v>0</v>
      </c>
      <c r="K185" s="340">
        <f>J185/I185</f>
        <v>0</v>
      </c>
    </row>
    <row r="186" spans="1:11" s="209" customFormat="1" ht="15.75" customHeight="1">
      <c r="A186" s="210"/>
      <c r="B186" s="211"/>
      <c r="C186" s="210"/>
      <c r="D186" s="212"/>
      <c r="E186" s="210"/>
      <c r="F186" s="213"/>
      <c r="G186" s="251" t="s">
        <v>20</v>
      </c>
      <c r="H186" s="252" t="e">
        <f>H185</f>
        <v>#REF!</v>
      </c>
      <c r="I186" s="264">
        <f>I185</f>
        <v>7000000</v>
      </c>
      <c r="J186" s="264">
        <f>J185</f>
        <v>0</v>
      </c>
      <c r="K186" s="340">
        <f>J186/I186</f>
        <v>0</v>
      </c>
    </row>
    <row r="187" spans="1:11" s="209" customFormat="1" ht="15.75" customHeight="1">
      <c r="A187" s="210"/>
      <c r="B187" s="211"/>
      <c r="C187" s="210"/>
      <c r="D187" s="212"/>
      <c r="E187" s="210"/>
      <c r="F187" s="266"/>
      <c r="G187" s="251" t="s">
        <v>607</v>
      </c>
      <c r="H187" s="252"/>
      <c r="I187" s="264"/>
      <c r="J187" s="265"/>
      <c r="K187" s="340"/>
    </row>
    <row r="188" spans="1:11" s="209" customFormat="1" ht="15.75" customHeight="1">
      <c r="A188" s="210"/>
      <c r="B188" s="211"/>
      <c r="C188" s="210"/>
      <c r="D188" s="212"/>
      <c r="E188" s="210"/>
      <c r="F188" s="266" t="s">
        <v>14</v>
      </c>
      <c r="G188" s="251" t="s">
        <v>19</v>
      </c>
      <c r="H188" s="252"/>
      <c r="I188" s="264">
        <f>SUM(I186:I187)</f>
        <v>7000000</v>
      </c>
      <c r="J188" s="264">
        <f>SUM(J186:J187)</f>
        <v>0</v>
      </c>
      <c r="K188" s="340">
        <f>J188/I188</f>
        <v>0</v>
      </c>
    </row>
    <row r="189" spans="1:11" s="209" customFormat="1" ht="15.75" customHeight="1">
      <c r="A189" s="210"/>
      <c r="B189" s="211"/>
      <c r="C189" s="210"/>
      <c r="D189" s="212"/>
      <c r="E189" s="210"/>
      <c r="F189" s="266"/>
      <c r="G189" s="251" t="s">
        <v>419</v>
      </c>
      <c r="H189" s="252"/>
      <c r="I189" s="264"/>
      <c r="J189" s="265"/>
      <c r="K189" s="340"/>
    </row>
    <row r="190" spans="1:11" s="209" customFormat="1" ht="15.75" customHeight="1">
      <c r="A190" s="210"/>
      <c r="B190" s="211"/>
      <c r="C190" s="210"/>
      <c r="D190" s="212"/>
      <c r="E190" s="210"/>
      <c r="F190" s="266" t="s">
        <v>14</v>
      </c>
      <c r="G190" s="251" t="s">
        <v>19</v>
      </c>
      <c r="H190" s="252"/>
      <c r="I190" s="264">
        <f>SUM(I188:I189)</f>
        <v>7000000</v>
      </c>
      <c r="J190" s="264">
        <f>SUM(J188:J189)</f>
        <v>0</v>
      </c>
      <c r="K190" s="340">
        <f>J190/I190</f>
        <v>0</v>
      </c>
    </row>
    <row r="191" spans="1:11" s="209" customFormat="1" ht="15.75" customHeight="1">
      <c r="A191" s="210"/>
      <c r="B191" s="211"/>
      <c r="C191" s="210"/>
      <c r="D191" s="205" t="s">
        <v>363</v>
      </c>
      <c r="E191" s="203"/>
      <c r="F191" s="278"/>
      <c r="G191" s="279" t="s">
        <v>608</v>
      </c>
      <c r="H191" s="252"/>
      <c r="I191" s="252"/>
      <c r="J191" s="253"/>
      <c r="K191" s="340"/>
    </row>
    <row r="192" spans="1:11" s="209" customFormat="1" ht="15.75" customHeight="1">
      <c r="A192" s="210"/>
      <c r="B192" s="211"/>
      <c r="C192" s="210"/>
      <c r="D192" s="205"/>
      <c r="E192" s="203"/>
      <c r="F192" s="278"/>
      <c r="G192" s="279" t="s">
        <v>374</v>
      </c>
      <c r="H192" s="252"/>
      <c r="I192" s="252"/>
      <c r="J192" s="253"/>
      <c r="K192" s="340"/>
    </row>
    <row r="193" spans="1:11" s="209" customFormat="1" ht="15.75" customHeight="1">
      <c r="A193" s="210"/>
      <c r="B193" s="211"/>
      <c r="C193" s="210"/>
      <c r="D193" s="205" t="s">
        <v>610</v>
      </c>
      <c r="E193" s="203"/>
      <c r="F193" s="278"/>
      <c r="G193" s="279" t="s">
        <v>609</v>
      </c>
      <c r="H193" s="252"/>
      <c r="I193" s="252"/>
      <c r="J193" s="253"/>
      <c r="K193" s="340"/>
    </row>
    <row r="194" spans="1:11" s="209" customFormat="1" ht="15.75" customHeight="1">
      <c r="A194" s="210"/>
      <c r="B194" s="211"/>
      <c r="C194" s="205" t="s">
        <v>17</v>
      </c>
      <c r="D194" s="212"/>
      <c r="E194" s="210"/>
      <c r="F194" s="266"/>
      <c r="G194" s="282" t="s">
        <v>358</v>
      </c>
      <c r="H194" s="252"/>
      <c r="I194" s="252"/>
      <c r="J194" s="253"/>
      <c r="K194" s="340"/>
    </row>
    <row r="195" spans="1:11" s="209" customFormat="1" ht="15.75" customHeight="1">
      <c r="A195" s="210"/>
      <c r="B195" s="211"/>
      <c r="C195" s="210"/>
      <c r="D195" s="212"/>
      <c r="E195" s="256">
        <v>63</v>
      </c>
      <c r="F195" s="213">
        <v>423</v>
      </c>
      <c r="G195" s="268" t="s">
        <v>301</v>
      </c>
      <c r="H195" s="252"/>
      <c r="I195" s="252">
        <v>1300000</v>
      </c>
      <c r="J195" s="253">
        <v>470400</v>
      </c>
      <c r="K195" s="340">
        <f>J195/I195</f>
        <v>0.36184615384615387</v>
      </c>
    </row>
    <row r="196" spans="1:11" s="209" customFormat="1" ht="15.75" customHeight="1">
      <c r="A196" s="210"/>
      <c r="B196" s="211"/>
      <c r="C196" s="210"/>
      <c r="D196" s="212"/>
      <c r="E196" s="256">
        <v>64</v>
      </c>
      <c r="F196" s="213">
        <v>424</v>
      </c>
      <c r="G196" s="268" t="s">
        <v>33</v>
      </c>
      <c r="H196" s="252">
        <v>650000</v>
      </c>
      <c r="I196" s="252">
        <v>938000</v>
      </c>
      <c r="J196" s="253"/>
      <c r="K196" s="340">
        <f>J196/I196</f>
        <v>0</v>
      </c>
    </row>
    <row r="197" spans="1:11" s="209" customFormat="1" ht="15.75" customHeight="1">
      <c r="A197" s="210"/>
      <c r="B197" s="211"/>
      <c r="C197" s="210"/>
      <c r="D197" s="212"/>
      <c r="E197" s="256">
        <v>65</v>
      </c>
      <c r="F197" s="213">
        <v>425</v>
      </c>
      <c r="G197" s="268" t="s">
        <v>34</v>
      </c>
      <c r="H197" s="252">
        <v>400000</v>
      </c>
      <c r="I197" s="252">
        <v>150000</v>
      </c>
      <c r="J197" s="253"/>
      <c r="K197" s="340">
        <f>J197/I197</f>
        <v>0</v>
      </c>
    </row>
    <row r="198" spans="1:11" s="209" customFormat="1" ht="15.75" customHeight="1">
      <c r="A198" s="210"/>
      <c r="B198" s="211"/>
      <c r="C198" s="210"/>
      <c r="D198" s="212"/>
      <c r="E198" s="256">
        <v>66</v>
      </c>
      <c r="F198" s="213">
        <v>512</v>
      </c>
      <c r="G198" s="268" t="s">
        <v>38</v>
      </c>
      <c r="H198" s="252">
        <v>200000</v>
      </c>
      <c r="I198" s="252">
        <v>200000</v>
      </c>
      <c r="J198" s="253"/>
      <c r="K198" s="340">
        <f>J198/I198</f>
        <v>0</v>
      </c>
    </row>
    <row r="199" spans="1:11" s="209" customFormat="1" ht="15.75" customHeight="1">
      <c r="A199" s="210"/>
      <c r="B199" s="211"/>
      <c r="C199" s="210"/>
      <c r="D199" s="212"/>
      <c r="E199" s="256"/>
      <c r="F199" s="213"/>
      <c r="G199" s="268" t="s">
        <v>459</v>
      </c>
      <c r="H199" s="252"/>
      <c r="I199" s="264"/>
      <c r="J199" s="265"/>
      <c r="K199" s="340"/>
    </row>
    <row r="200" spans="1:11" s="209" customFormat="1" ht="15.75" customHeight="1">
      <c r="A200" s="210"/>
      <c r="B200" s="211"/>
      <c r="C200" s="210"/>
      <c r="D200" s="212"/>
      <c r="E200" s="256"/>
      <c r="F200" s="263" t="s">
        <v>14</v>
      </c>
      <c r="G200" s="268" t="s">
        <v>19</v>
      </c>
      <c r="H200" s="252"/>
      <c r="I200" s="264">
        <f>SUM(I195:I199)</f>
        <v>2588000</v>
      </c>
      <c r="J200" s="264">
        <f>SUM(J195:J199)</f>
        <v>470400</v>
      </c>
      <c r="K200" s="340">
        <f>J200/I200</f>
        <v>0.18176197836166924</v>
      </c>
    </row>
    <row r="201" spans="1:11" s="209" customFormat="1" ht="15.75" customHeight="1">
      <c r="A201" s="210"/>
      <c r="B201" s="211"/>
      <c r="C201" s="210"/>
      <c r="D201" s="212"/>
      <c r="E201" s="256"/>
      <c r="F201" s="283"/>
      <c r="G201" s="268" t="s">
        <v>20</v>
      </c>
      <c r="H201" s="252"/>
      <c r="I201" s="264">
        <f>I200</f>
        <v>2588000</v>
      </c>
      <c r="J201" s="264">
        <f>J200</f>
        <v>470400</v>
      </c>
      <c r="K201" s="340">
        <f t="shared" ref="K201:K264" si="2">J201/I201</f>
        <v>0.18176197836166924</v>
      </c>
    </row>
    <row r="202" spans="1:11" s="209" customFormat="1" ht="15.75" customHeight="1">
      <c r="A202" s="210"/>
      <c r="B202" s="211"/>
      <c r="C202" s="210"/>
      <c r="D202" s="212"/>
      <c r="E202" s="256"/>
      <c r="F202" s="266"/>
      <c r="G202" s="251" t="s">
        <v>416</v>
      </c>
      <c r="H202" s="252"/>
      <c r="I202" s="264"/>
      <c r="J202" s="265"/>
      <c r="K202" s="340"/>
    </row>
    <row r="203" spans="1:11" s="209" customFormat="1" ht="15.75" customHeight="1">
      <c r="A203" s="210"/>
      <c r="B203" s="211"/>
      <c r="C203" s="210"/>
      <c r="D203" s="212"/>
      <c r="E203" s="256"/>
      <c r="F203" s="266" t="s">
        <v>14</v>
      </c>
      <c r="G203" s="251" t="s">
        <v>19</v>
      </c>
      <c r="H203" s="252"/>
      <c r="I203" s="264">
        <f>SUM(I201:I202)</f>
        <v>2588000</v>
      </c>
      <c r="J203" s="264">
        <f>SUM(J201:J202)</f>
        <v>470400</v>
      </c>
      <c r="K203" s="340">
        <f t="shared" si="2"/>
        <v>0.18176197836166924</v>
      </c>
    </row>
    <row r="204" spans="1:11" s="209" customFormat="1" ht="15.75" customHeight="1">
      <c r="A204" s="210"/>
      <c r="B204" s="211"/>
      <c r="C204" s="210"/>
      <c r="D204" s="212"/>
      <c r="E204" s="256"/>
      <c r="F204" s="266"/>
      <c r="G204" s="251" t="s">
        <v>408</v>
      </c>
      <c r="H204" s="252"/>
      <c r="I204" s="264"/>
      <c r="J204" s="265"/>
      <c r="K204" s="340"/>
    </row>
    <row r="205" spans="1:11" s="209" customFormat="1" ht="15.75" customHeight="1">
      <c r="A205" s="210"/>
      <c r="B205" s="211"/>
      <c r="C205" s="210"/>
      <c r="D205" s="212"/>
      <c r="E205" s="256"/>
      <c r="F205" s="266" t="s">
        <v>14</v>
      </c>
      <c r="G205" s="251" t="s">
        <v>19</v>
      </c>
      <c r="H205" s="252"/>
      <c r="I205" s="264">
        <f>SUM(I203:I204)</f>
        <v>2588000</v>
      </c>
      <c r="J205" s="264">
        <f>SUM(J203:J204)</f>
        <v>470400</v>
      </c>
      <c r="K205" s="340">
        <f t="shared" si="2"/>
        <v>0.18176197836166924</v>
      </c>
    </row>
    <row r="206" spans="1:11" s="209" customFormat="1" ht="15.75" customHeight="1">
      <c r="A206" s="210"/>
      <c r="B206" s="211"/>
      <c r="C206" s="210"/>
      <c r="D206" s="205" t="s">
        <v>369</v>
      </c>
      <c r="E206" s="203"/>
      <c r="F206" s="278"/>
      <c r="G206" s="279" t="s">
        <v>370</v>
      </c>
      <c r="H206" s="252"/>
      <c r="I206" s="264"/>
      <c r="J206" s="253"/>
      <c r="K206" s="340"/>
    </row>
    <row r="207" spans="1:11" s="209" customFormat="1" ht="15.75" customHeight="1">
      <c r="A207" s="210"/>
      <c r="B207" s="211"/>
      <c r="C207" s="210"/>
      <c r="D207" s="205"/>
      <c r="E207" s="203"/>
      <c r="F207" s="278"/>
      <c r="G207" s="279" t="s">
        <v>355</v>
      </c>
      <c r="H207" s="252"/>
      <c r="I207" s="264"/>
      <c r="J207" s="253"/>
      <c r="K207" s="340"/>
    </row>
    <row r="208" spans="1:11" s="209" customFormat="1" ht="15.75" customHeight="1">
      <c r="A208" s="210"/>
      <c r="B208" s="211"/>
      <c r="C208" s="210"/>
      <c r="D208" s="205" t="s">
        <v>371</v>
      </c>
      <c r="E208" s="203"/>
      <c r="F208" s="278"/>
      <c r="G208" s="279" t="s">
        <v>611</v>
      </c>
      <c r="H208" s="252"/>
      <c r="I208" s="264"/>
      <c r="J208" s="253"/>
      <c r="K208" s="340"/>
    </row>
    <row r="209" spans="1:14" s="209" customFormat="1" ht="15.75" customHeight="1">
      <c r="A209" s="210"/>
      <c r="B209" s="211"/>
      <c r="C209" s="203">
        <v>620</v>
      </c>
      <c r="D209" s="212"/>
      <c r="E209" s="210"/>
      <c r="F209" s="266"/>
      <c r="G209" s="279" t="s">
        <v>232</v>
      </c>
      <c r="H209" s="252"/>
      <c r="I209" s="252"/>
      <c r="J209" s="253"/>
      <c r="K209" s="340"/>
    </row>
    <row r="210" spans="1:14" s="209" customFormat="1" ht="30" customHeight="1">
      <c r="A210" s="210"/>
      <c r="B210" s="211"/>
      <c r="C210" s="210"/>
      <c r="D210" s="212"/>
      <c r="E210" s="256">
        <v>67</v>
      </c>
      <c r="F210" s="266" t="s">
        <v>96</v>
      </c>
      <c r="G210" s="271" t="s">
        <v>575</v>
      </c>
      <c r="H210" s="252">
        <v>5000000</v>
      </c>
      <c r="I210" s="252">
        <v>1000000</v>
      </c>
      <c r="J210" s="253"/>
      <c r="K210" s="340">
        <f t="shared" si="2"/>
        <v>0</v>
      </c>
      <c r="M210" s="209" t="s">
        <v>519</v>
      </c>
    </row>
    <row r="211" spans="1:14" s="209" customFormat="1" ht="19.5" customHeight="1">
      <c r="A211" s="210"/>
      <c r="B211" s="211"/>
      <c r="C211" s="210"/>
      <c r="D211" s="212"/>
      <c r="E211" s="256">
        <v>68</v>
      </c>
      <c r="F211" s="266"/>
      <c r="G211" s="271" t="s">
        <v>300</v>
      </c>
      <c r="H211" s="264" t="e">
        <f>#REF!+H213+H214</f>
        <v>#REF!</v>
      </c>
      <c r="I211" s="252">
        <f>I212+I213+I214+I215</f>
        <v>105000000</v>
      </c>
      <c r="J211" s="253">
        <f>J212+J213+J214+J215</f>
        <v>12333925.470000001</v>
      </c>
      <c r="K211" s="340">
        <f t="shared" si="2"/>
        <v>0.11746595685714287</v>
      </c>
    </row>
    <row r="212" spans="1:14" s="209" customFormat="1" ht="16.5" customHeight="1">
      <c r="A212" s="210"/>
      <c r="B212" s="211"/>
      <c r="C212" s="210"/>
      <c r="D212" s="212"/>
      <c r="E212" s="254" t="s">
        <v>721</v>
      </c>
      <c r="F212" s="213">
        <v>424</v>
      </c>
      <c r="G212" s="268" t="s">
        <v>33</v>
      </c>
      <c r="H212" s="264"/>
      <c r="I212" s="252">
        <v>35000000</v>
      </c>
      <c r="J212" s="253">
        <v>5825510.1500000004</v>
      </c>
      <c r="K212" s="340">
        <f t="shared" si="2"/>
        <v>0.16644314714285716</v>
      </c>
    </row>
    <row r="213" spans="1:14" s="209" customFormat="1" ht="17.25" customHeight="1">
      <c r="A213" s="210"/>
      <c r="B213" s="211"/>
      <c r="C213" s="210"/>
      <c r="D213" s="212"/>
      <c r="E213" s="254" t="s">
        <v>722</v>
      </c>
      <c r="F213" s="213">
        <v>425</v>
      </c>
      <c r="G213" s="268" t="s">
        <v>34</v>
      </c>
      <c r="H213" s="252">
        <v>10000000</v>
      </c>
      <c r="I213" s="252">
        <v>10000000</v>
      </c>
      <c r="J213" s="253">
        <v>2468380</v>
      </c>
      <c r="K213" s="340">
        <f t="shared" si="2"/>
        <v>0.246838</v>
      </c>
    </row>
    <row r="214" spans="1:14" s="209" customFormat="1" ht="17.25" customHeight="1">
      <c r="A214" s="210"/>
      <c r="B214" s="211"/>
      <c r="C214" s="210"/>
      <c r="D214" s="212"/>
      <c r="E214" s="254" t="s">
        <v>723</v>
      </c>
      <c r="F214" s="266" t="s">
        <v>97</v>
      </c>
      <c r="G214" s="271" t="s">
        <v>37</v>
      </c>
      <c r="H214" s="252"/>
      <c r="I214" s="252">
        <v>48000000</v>
      </c>
      <c r="J214" s="253">
        <v>3605035.32</v>
      </c>
      <c r="K214" s="340">
        <f t="shared" si="2"/>
        <v>7.5104902500000001E-2</v>
      </c>
    </row>
    <row r="215" spans="1:14" s="209" customFormat="1" ht="16.5" customHeight="1">
      <c r="A215" s="210"/>
      <c r="B215" s="211"/>
      <c r="C215" s="210"/>
      <c r="D215" s="212"/>
      <c r="E215" s="254" t="s">
        <v>724</v>
      </c>
      <c r="F215" s="266" t="s">
        <v>124</v>
      </c>
      <c r="G215" s="271" t="s">
        <v>38</v>
      </c>
      <c r="H215" s="252"/>
      <c r="I215" s="252">
        <v>12000000</v>
      </c>
      <c r="J215" s="253">
        <v>435000</v>
      </c>
      <c r="K215" s="340">
        <f t="shared" si="2"/>
        <v>3.6249999999999998E-2</v>
      </c>
    </row>
    <row r="216" spans="1:14" s="209" customFormat="1" ht="16.5" customHeight="1">
      <c r="A216" s="210"/>
      <c r="B216" s="211"/>
      <c r="C216" s="210"/>
      <c r="D216" s="212"/>
      <c r="E216" s="206"/>
      <c r="F216" s="275"/>
      <c r="G216" s="276" t="s">
        <v>226</v>
      </c>
      <c r="H216" s="252"/>
      <c r="I216" s="264"/>
      <c r="J216" s="265"/>
      <c r="K216" s="340"/>
      <c r="N216" s="214"/>
    </row>
    <row r="217" spans="1:14" s="209" customFormat="1" ht="16.5" customHeight="1">
      <c r="A217" s="210"/>
      <c r="B217" s="211"/>
      <c r="C217" s="210"/>
      <c r="D217" s="212"/>
      <c r="E217" s="206"/>
      <c r="F217" s="275">
        <v>321</v>
      </c>
      <c r="G217" s="276" t="s">
        <v>617</v>
      </c>
      <c r="H217" s="252"/>
      <c r="I217" s="264">
        <v>32324607</v>
      </c>
      <c r="J217" s="265"/>
      <c r="K217" s="340">
        <f t="shared" si="2"/>
        <v>0</v>
      </c>
    </row>
    <row r="218" spans="1:14" s="209" customFormat="1" ht="16.5" customHeight="1">
      <c r="A218" s="210"/>
      <c r="B218" s="211"/>
      <c r="C218" s="210"/>
      <c r="D218" s="212"/>
      <c r="E218" s="283"/>
      <c r="F218" s="277" t="s">
        <v>14</v>
      </c>
      <c r="G218" s="284" t="s">
        <v>19</v>
      </c>
      <c r="H218" s="252" t="e">
        <f>#REF!+#REF!+#REF!+H210+H211+#REF!</f>
        <v>#REF!</v>
      </c>
      <c r="I218" s="264">
        <v>73675393</v>
      </c>
      <c r="J218" s="265"/>
      <c r="K218" s="340">
        <f t="shared" si="2"/>
        <v>0</v>
      </c>
    </row>
    <row r="219" spans="1:14" s="209" customFormat="1" ht="14.25" customHeight="1">
      <c r="A219" s="210"/>
      <c r="B219" s="211"/>
      <c r="C219" s="210"/>
      <c r="D219" s="212"/>
      <c r="E219" s="283"/>
      <c r="F219" s="277" t="s">
        <v>111</v>
      </c>
      <c r="G219" s="284" t="s">
        <v>331</v>
      </c>
      <c r="H219" s="252"/>
      <c r="I219" s="264"/>
      <c r="J219" s="265"/>
      <c r="K219" s="340"/>
    </row>
    <row r="220" spans="1:14" s="209" customFormat="1" ht="15" customHeight="1">
      <c r="A220" s="210"/>
      <c r="B220" s="211"/>
      <c r="C220" s="210"/>
      <c r="D220" s="212"/>
      <c r="E220" s="210"/>
      <c r="F220" s="266"/>
      <c r="G220" s="271" t="s">
        <v>227</v>
      </c>
      <c r="H220" s="252" t="e">
        <f>H218</f>
        <v>#REF!</v>
      </c>
      <c r="I220" s="264">
        <f>I210+I211</f>
        <v>106000000</v>
      </c>
      <c r="J220" s="264">
        <f>J210+J211</f>
        <v>12333925.470000001</v>
      </c>
      <c r="K220" s="340">
        <f t="shared" si="2"/>
        <v>0.11635778745283019</v>
      </c>
    </row>
    <row r="221" spans="1:14" s="209" customFormat="1" ht="15" customHeight="1">
      <c r="A221" s="210"/>
      <c r="B221" s="211"/>
      <c r="C221" s="210"/>
      <c r="D221" s="212"/>
      <c r="E221" s="210"/>
      <c r="F221" s="266"/>
      <c r="G221" s="251" t="s">
        <v>405</v>
      </c>
      <c r="H221" s="252"/>
      <c r="I221" s="264"/>
      <c r="J221" s="265"/>
      <c r="K221" s="340"/>
      <c r="N221" s="209" t="s">
        <v>520</v>
      </c>
    </row>
    <row r="222" spans="1:14" s="209" customFormat="1" ht="17.25" customHeight="1">
      <c r="A222" s="210"/>
      <c r="B222" s="211"/>
      <c r="C222" s="210"/>
      <c r="D222" s="212"/>
      <c r="E222" s="210"/>
      <c r="F222" s="266" t="s">
        <v>618</v>
      </c>
      <c r="G222" s="276" t="s">
        <v>617</v>
      </c>
      <c r="H222" s="252"/>
      <c r="I222" s="264">
        <f>I217</f>
        <v>32324607</v>
      </c>
      <c r="J222" s="264">
        <f>J217</f>
        <v>0</v>
      </c>
      <c r="K222" s="340">
        <f t="shared" si="2"/>
        <v>0</v>
      </c>
    </row>
    <row r="223" spans="1:14" s="209" customFormat="1" ht="17.25" customHeight="1">
      <c r="A223" s="210"/>
      <c r="B223" s="211"/>
      <c r="C223" s="210"/>
      <c r="D223" s="212"/>
      <c r="E223" s="210"/>
      <c r="F223" s="266" t="s">
        <v>14</v>
      </c>
      <c r="G223" s="251" t="s">
        <v>19</v>
      </c>
      <c r="H223" s="252"/>
      <c r="I223" s="264">
        <f>I218</f>
        <v>73675393</v>
      </c>
      <c r="J223" s="264">
        <f>SUM(J210+J211)</f>
        <v>12333925.470000001</v>
      </c>
      <c r="K223" s="340">
        <f t="shared" si="2"/>
        <v>0.16740902176117337</v>
      </c>
    </row>
    <row r="224" spans="1:14" s="209" customFormat="1" ht="17.25" customHeight="1">
      <c r="A224" s="210"/>
      <c r="B224" s="211"/>
      <c r="C224" s="210"/>
      <c r="D224" s="212"/>
      <c r="E224" s="210"/>
      <c r="F224" s="277" t="s">
        <v>111</v>
      </c>
      <c r="G224" s="284" t="s">
        <v>331</v>
      </c>
      <c r="H224" s="252"/>
      <c r="I224" s="264"/>
      <c r="J224" s="265"/>
      <c r="K224" s="340"/>
    </row>
    <row r="225" spans="1:11" s="209" customFormat="1" ht="17.25" customHeight="1">
      <c r="A225" s="210"/>
      <c r="B225" s="211"/>
      <c r="C225" s="210"/>
      <c r="D225" s="212"/>
      <c r="E225" s="210"/>
      <c r="F225" s="277"/>
      <c r="G225" s="284" t="s">
        <v>456</v>
      </c>
      <c r="H225" s="252"/>
      <c r="I225" s="264">
        <f>I220</f>
        <v>106000000</v>
      </c>
      <c r="J225" s="264">
        <f>J220</f>
        <v>12333925.470000001</v>
      </c>
      <c r="K225" s="340">
        <f t="shared" si="2"/>
        <v>0.11635778745283019</v>
      </c>
    </row>
    <row r="226" spans="1:11" s="209" customFormat="1" ht="17.25" customHeight="1">
      <c r="A226" s="210"/>
      <c r="B226" s="211"/>
      <c r="C226" s="210"/>
      <c r="D226" s="212"/>
      <c r="E226" s="210"/>
      <c r="F226" s="277"/>
      <c r="G226" s="284" t="s">
        <v>455</v>
      </c>
      <c r="H226" s="252"/>
      <c r="I226" s="264">
        <f>I225</f>
        <v>106000000</v>
      </c>
      <c r="J226" s="264">
        <f>J225</f>
        <v>12333925.470000001</v>
      </c>
      <c r="K226" s="340">
        <f t="shared" si="2"/>
        <v>0.11635778745283019</v>
      </c>
    </row>
    <row r="227" spans="1:11" s="209" customFormat="1" ht="17.25" customHeight="1">
      <c r="A227" s="203"/>
      <c r="B227" s="204"/>
      <c r="C227" s="203"/>
      <c r="D227" s="205" t="s">
        <v>352</v>
      </c>
      <c r="E227" s="203"/>
      <c r="F227" s="213"/>
      <c r="G227" s="207" t="s">
        <v>354</v>
      </c>
      <c r="H227" s="208"/>
      <c r="I227" s="208"/>
      <c r="J227" s="253"/>
      <c r="K227" s="340"/>
    </row>
    <row r="228" spans="1:11" s="209" customFormat="1" ht="17.25" customHeight="1">
      <c r="A228" s="203"/>
      <c r="B228" s="204"/>
      <c r="C228" s="203"/>
      <c r="D228" s="205"/>
      <c r="E228" s="203"/>
      <c r="F228" s="213"/>
      <c r="G228" s="207" t="s">
        <v>355</v>
      </c>
      <c r="H228" s="208"/>
      <c r="I228" s="208"/>
      <c r="J228" s="253"/>
      <c r="K228" s="340"/>
    </row>
    <row r="229" spans="1:11" s="209" customFormat="1" ht="17.25" customHeight="1">
      <c r="A229" s="203"/>
      <c r="B229" s="204"/>
      <c r="C229" s="203"/>
      <c r="D229" s="205" t="s">
        <v>353</v>
      </c>
      <c r="E229" s="203"/>
      <c r="F229" s="213"/>
      <c r="G229" s="207" t="s">
        <v>356</v>
      </c>
      <c r="H229" s="208"/>
      <c r="I229" s="208"/>
      <c r="J229" s="253"/>
      <c r="K229" s="340"/>
    </row>
    <row r="230" spans="1:11" s="209" customFormat="1" ht="24" customHeight="1">
      <c r="A230" s="210"/>
      <c r="B230" s="211"/>
      <c r="C230" s="270">
        <v>160</v>
      </c>
      <c r="D230" s="254"/>
      <c r="E230" s="260"/>
      <c r="F230" s="263"/>
      <c r="G230" s="279" t="s">
        <v>21</v>
      </c>
      <c r="H230" s="252"/>
      <c r="I230" s="252"/>
      <c r="J230" s="253"/>
      <c r="K230" s="340"/>
    </row>
    <row r="231" spans="1:11" s="209" customFormat="1" ht="17.25" customHeight="1">
      <c r="A231" s="210"/>
      <c r="B231" s="211"/>
      <c r="C231" s="260"/>
      <c r="D231" s="254"/>
      <c r="E231" s="285">
        <v>69</v>
      </c>
      <c r="F231" s="263" t="s">
        <v>145</v>
      </c>
      <c r="G231" s="271" t="s">
        <v>230</v>
      </c>
      <c r="H231" s="252">
        <v>6000000</v>
      </c>
      <c r="I231" s="252">
        <v>3000000</v>
      </c>
      <c r="J231" s="253"/>
      <c r="K231" s="340">
        <f t="shared" si="2"/>
        <v>0</v>
      </c>
    </row>
    <row r="232" spans="1:11" s="209" customFormat="1" ht="27.75" customHeight="1">
      <c r="A232" s="210"/>
      <c r="B232" s="211"/>
      <c r="C232" s="260"/>
      <c r="D232" s="254"/>
      <c r="E232" s="285">
        <v>70</v>
      </c>
      <c r="F232" s="263" t="s">
        <v>145</v>
      </c>
      <c r="G232" s="271" t="s">
        <v>502</v>
      </c>
      <c r="H232" s="252"/>
      <c r="I232" s="252">
        <v>500000</v>
      </c>
      <c r="J232" s="253">
        <v>50000</v>
      </c>
      <c r="K232" s="340">
        <f t="shared" si="2"/>
        <v>0.1</v>
      </c>
    </row>
    <row r="233" spans="1:11" s="209" customFormat="1" ht="17.25" customHeight="1">
      <c r="A233" s="210"/>
      <c r="B233" s="211"/>
      <c r="C233" s="260"/>
      <c r="D233" s="254"/>
      <c r="E233" s="285"/>
      <c r="F233" s="275"/>
      <c r="G233" s="276" t="s">
        <v>25</v>
      </c>
      <c r="H233" s="252"/>
      <c r="I233" s="252"/>
      <c r="J233" s="253"/>
      <c r="K233" s="340"/>
    </row>
    <row r="234" spans="1:11" s="209" customFormat="1" ht="17.25" customHeight="1">
      <c r="A234" s="210"/>
      <c r="B234" s="211"/>
      <c r="C234" s="260"/>
      <c r="D234" s="254"/>
      <c r="E234" s="285"/>
      <c r="F234" s="277" t="s">
        <v>14</v>
      </c>
      <c r="G234" s="276" t="s">
        <v>19</v>
      </c>
      <c r="H234" s="252"/>
      <c r="I234" s="264">
        <f>SUM(I231:I233)</f>
        <v>3500000</v>
      </c>
      <c r="J234" s="264">
        <f>SUM(J231:J233)</f>
        <v>50000</v>
      </c>
      <c r="K234" s="340">
        <f t="shared" si="2"/>
        <v>1.4285714285714285E-2</v>
      </c>
    </row>
    <row r="235" spans="1:11" s="209" customFormat="1" ht="17.25" customHeight="1">
      <c r="A235" s="210"/>
      <c r="B235" s="211"/>
      <c r="C235" s="260"/>
      <c r="D235" s="254"/>
      <c r="E235" s="285"/>
      <c r="F235" s="213"/>
      <c r="G235" s="251" t="s">
        <v>26</v>
      </c>
      <c r="H235" s="252"/>
      <c r="I235" s="264">
        <f>SUM(I234)</f>
        <v>3500000</v>
      </c>
      <c r="J235" s="264">
        <f>SUM(J234)</f>
        <v>50000</v>
      </c>
      <c r="K235" s="340">
        <f t="shared" si="2"/>
        <v>1.4285714285714285E-2</v>
      </c>
    </row>
    <row r="236" spans="1:11" s="209" customFormat="1" ht="17.25" customHeight="1">
      <c r="A236" s="210"/>
      <c r="B236" s="211"/>
      <c r="C236" s="260"/>
      <c r="D236" s="254"/>
      <c r="E236" s="285"/>
      <c r="F236" s="266"/>
      <c r="G236" s="251" t="s">
        <v>405</v>
      </c>
      <c r="H236" s="252"/>
      <c r="I236" s="264"/>
      <c r="J236" s="265"/>
      <c r="K236" s="340"/>
    </row>
    <row r="237" spans="1:11" s="209" customFormat="1" ht="17.25" customHeight="1">
      <c r="A237" s="210"/>
      <c r="B237" s="211"/>
      <c r="C237" s="260"/>
      <c r="D237" s="254"/>
      <c r="E237" s="285"/>
      <c r="F237" s="266" t="s">
        <v>14</v>
      </c>
      <c r="G237" s="251" t="s">
        <v>19</v>
      </c>
      <c r="H237" s="252"/>
      <c r="I237" s="264">
        <f>SUM(I235:I236)</f>
        <v>3500000</v>
      </c>
      <c r="J237" s="264">
        <f>SUM(J235:J236)</f>
        <v>50000</v>
      </c>
      <c r="K237" s="340">
        <f t="shared" si="2"/>
        <v>1.4285714285714285E-2</v>
      </c>
    </row>
    <row r="238" spans="1:11" s="209" customFormat="1" ht="17.25" customHeight="1">
      <c r="A238" s="210"/>
      <c r="B238" s="211"/>
      <c r="C238" s="260"/>
      <c r="D238" s="254"/>
      <c r="E238" s="285"/>
      <c r="F238" s="266"/>
      <c r="G238" s="251" t="s">
        <v>403</v>
      </c>
      <c r="H238" s="252"/>
      <c r="I238" s="264"/>
      <c r="J238" s="265"/>
      <c r="K238" s="340"/>
    </row>
    <row r="239" spans="1:11" s="209" customFormat="1" ht="17.25" customHeight="1">
      <c r="A239" s="210"/>
      <c r="B239" s="211"/>
      <c r="C239" s="260"/>
      <c r="D239" s="254"/>
      <c r="E239" s="285"/>
      <c r="F239" s="266" t="s">
        <v>14</v>
      </c>
      <c r="G239" s="251" t="s">
        <v>19</v>
      </c>
      <c r="H239" s="252"/>
      <c r="I239" s="264">
        <f>SUM(I237:I238)</f>
        <v>3500000</v>
      </c>
      <c r="J239" s="264">
        <f>SUM(J237:J238)</f>
        <v>50000</v>
      </c>
      <c r="K239" s="340">
        <f t="shared" si="2"/>
        <v>1.4285714285714285E-2</v>
      </c>
    </row>
    <row r="240" spans="1:11" s="209" customFormat="1" ht="17.25" customHeight="1">
      <c r="A240" s="210"/>
      <c r="B240" s="211"/>
      <c r="C240" s="260"/>
      <c r="D240" s="205" t="s">
        <v>352</v>
      </c>
      <c r="E240" s="203"/>
      <c r="F240" s="213"/>
      <c r="G240" s="207" t="s">
        <v>354</v>
      </c>
      <c r="H240" s="252"/>
      <c r="I240" s="264"/>
      <c r="J240" s="265"/>
      <c r="K240" s="340"/>
    </row>
    <row r="241" spans="1:11" s="209" customFormat="1" ht="17.25" customHeight="1">
      <c r="A241" s="210"/>
      <c r="B241" s="211"/>
      <c r="C241" s="260"/>
      <c r="D241" s="205"/>
      <c r="E241" s="203"/>
      <c r="F241" s="213"/>
      <c r="G241" s="207" t="s">
        <v>458</v>
      </c>
      <c r="H241" s="252"/>
      <c r="I241" s="264"/>
      <c r="J241" s="265"/>
      <c r="K241" s="340"/>
    </row>
    <row r="242" spans="1:11" s="209" customFormat="1" ht="17.25" customHeight="1">
      <c r="A242" s="210"/>
      <c r="B242" s="211"/>
      <c r="C242" s="260"/>
      <c r="D242" s="205" t="s">
        <v>674</v>
      </c>
      <c r="E242" s="203"/>
      <c r="F242" s="213"/>
      <c r="G242" s="207" t="s">
        <v>615</v>
      </c>
      <c r="H242" s="252"/>
      <c r="I242" s="264"/>
      <c r="J242" s="265"/>
      <c r="K242" s="340"/>
    </row>
    <row r="243" spans="1:11" s="209" customFormat="1" ht="26.25" customHeight="1">
      <c r="A243" s="210"/>
      <c r="B243" s="211"/>
      <c r="C243" s="286">
        <v>160</v>
      </c>
      <c r="D243" s="254"/>
      <c r="E243" s="260"/>
      <c r="F243" s="263"/>
      <c r="G243" s="279" t="s">
        <v>21</v>
      </c>
      <c r="H243" s="252"/>
      <c r="I243" s="264"/>
      <c r="J243" s="265"/>
      <c r="K243" s="340"/>
    </row>
    <row r="244" spans="1:11" s="209" customFormat="1" ht="27.75" customHeight="1">
      <c r="A244" s="210"/>
      <c r="B244" s="211"/>
      <c r="C244" s="260"/>
      <c r="D244" s="254"/>
      <c r="E244" s="285">
        <v>71</v>
      </c>
      <c r="F244" s="266" t="s">
        <v>145</v>
      </c>
      <c r="G244" s="251" t="s">
        <v>616</v>
      </c>
      <c r="H244" s="252"/>
      <c r="I244" s="267">
        <v>600000</v>
      </c>
      <c r="J244" s="287"/>
      <c r="K244" s="340">
        <f t="shared" si="2"/>
        <v>0</v>
      </c>
    </row>
    <row r="245" spans="1:11" s="209" customFormat="1" ht="26.25" customHeight="1">
      <c r="A245" s="210"/>
      <c r="B245" s="211"/>
      <c r="C245" s="260"/>
      <c r="D245" s="254"/>
      <c r="E245" s="285"/>
      <c r="F245" s="266"/>
      <c r="G245" s="276" t="s">
        <v>25</v>
      </c>
      <c r="H245" s="252"/>
      <c r="I245" s="264"/>
      <c r="J245" s="265"/>
      <c r="K245" s="340"/>
    </row>
    <row r="246" spans="1:11" s="209" customFormat="1" ht="17.25" customHeight="1">
      <c r="A246" s="210"/>
      <c r="B246" s="211"/>
      <c r="C246" s="260"/>
      <c r="D246" s="254"/>
      <c r="E246" s="285"/>
      <c r="F246" s="266" t="s">
        <v>14</v>
      </c>
      <c r="G246" s="276" t="s">
        <v>19</v>
      </c>
      <c r="H246" s="252"/>
      <c r="I246" s="264">
        <f>I244</f>
        <v>600000</v>
      </c>
      <c r="J246" s="264">
        <f>J244</f>
        <v>0</v>
      </c>
      <c r="K246" s="340">
        <f t="shared" si="2"/>
        <v>0</v>
      </c>
    </row>
    <row r="247" spans="1:11" s="209" customFormat="1" ht="17.25" customHeight="1">
      <c r="A247" s="210"/>
      <c r="B247" s="211"/>
      <c r="C247" s="260"/>
      <c r="D247" s="254"/>
      <c r="E247" s="285"/>
      <c r="F247" s="266"/>
      <c r="G247" s="251" t="s">
        <v>26</v>
      </c>
      <c r="H247" s="252"/>
      <c r="I247" s="264">
        <f>I246</f>
        <v>600000</v>
      </c>
      <c r="J247" s="264">
        <f>J246</f>
        <v>0</v>
      </c>
      <c r="K247" s="340">
        <f t="shared" si="2"/>
        <v>0</v>
      </c>
    </row>
    <row r="248" spans="1:11" s="209" customFormat="1" ht="17.25" customHeight="1">
      <c r="A248" s="210"/>
      <c r="B248" s="211"/>
      <c r="C248" s="260"/>
      <c r="D248" s="254"/>
      <c r="E248" s="285"/>
      <c r="F248" s="266"/>
      <c r="G248" s="251" t="s">
        <v>460</v>
      </c>
      <c r="H248" s="252"/>
      <c r="I248" s="264"/>
      <c r="J248" s="265"/>
      <c r="K248" s="340"/>
    </row>
    <row r="249" spans="1:11" s="209" customFormat="1" ht="17.25" customHeight="1">
      <c r="A249" s="210"/>
      <c r="B249" s="211"/>
      <c r="C249" s="260"/>
      <c r="D249" s="254"/>
      <c r="E249" s="285"/>
      <c r="F249" s="266" t="s">
        <v>14</v>
      </c>
      <c r="G249" s="251" t="s">
        <v>19</v>
      </c>
      <c r="H249" s="252"/>
      <c r="I249" s="264">
        <f>I246</f>
        <v>600000</v>
      </c>
      <c r="J249" s="264">
        <f>J246</f>
        <v>0</v>
      </c>
      <c r="K249" s="340">
        <f t="shared" si="2"/>
        <v>0</v>
      </c>
    </row>
    <row r="250" spans="1:11" s="209" customFormat="1" ht="17.25" customHeight="1">
      <c r="A250" s="210"/>
      <c r="B250" s="211"/>
      <c r="C250" s="260"/>
      <c r="D250" s="254"/>
      <c r="E250" s="285"/>
      <c r="F250" s="266"/>
      <c r="G250" s="251" t="s">
        <v>403</v>
      </c>
      <c r="H250" s="252"/>
      <c r="I250" s="264"/>
      <c r="J250" s="265"/>
      <c r="K250" s="340"/>
    </row>
    <row r="251" spans="1:11" s="209" customFormat="1" ht="17.25" customHeight="1">
      <c r="A251" s="210"/>
      <c r="B251" s="211"/>
      <c r="C251" s="260"/>
      <c r="D251" s="254"/>
      <c r="E251" s="285"/>
      <c r="F251" s="266" t="s">
        <v>14</v>
      </c>
      <c r="G251" s="251" t="s">
        <v>19</v>
      </c>
      <c r="H251" s="252"/>
      <c r="I251" s="264">
        <f>I249</f>
        <v>600000</v>
      </c>
      <c r="J251" s="264">
        <f>J249</f>
        <v>0</v>
      </c>
      <c r="K251" s="340">
        <f t="shared" si="2"/>
        <v>0</v>
      </c>
    </row>
    <row r="252" spans="1:11" s="209" customFormat="1" ht="17.25" customHeight="1">
      <c r="A252" s="203"/>
      <c r="B252" s="204"/>
      <c r="C252" s="270"/>
      <c r="D252" s="288" t="s">
        <v>359</v>
      </c>
      <c r="E252" s="270"/>
      <c r="F252" s="283"/>
      <c r="G252" s="279" t="s">
        <v>360</v>
      </c>
      <c r="H252" s="264"/>
      <c r="I252" s="264"/>
      <c r="J252" s="265"/>
      <c r="K252" s="340"/>
    </row>
    <row r="253" spans="1:11" s="209" customFormat="1" ht="17.25" customHeight="1">
      <c r="A253" s="203"/>
      <c r="B253" s="204"/>
      <c r="C253" s="270"/>
      <c r="D253" s="288"/>
      <c r="E253" s="270"/>
      <c r="F253" s="283"/>
      <c r="G253" s="279" t="s">
        <v>361</v>
      </c>
      <c r="H253" s="264"/>
      <c r="I253" s="264"/>
      <c r="J253" s="265"/>
      <c r="K253" s="340"/>
    </row>
    <row r="254" spans="1:11" s="209" customFormat="1" ht="17.25" customHeight="1">
      <c r="A254" s="203"/>
      <c r="B254" s="204"/>
      <c r="C254" s="270"/>
      <c r="D254" s="288" t="s">
        <v>362</v>
      </c>
      <c r="E254" s="270"/>
      <c r="F254" s="283"/>
      <c r="G254" s="279" t="s">
        <v>612</v>
      </c>
      <c r="H254" s="264"/>
      <c r="I254" s="264"/>
      <c r="J254" s="265"/>
      <c r="K254" s="340"/>
    </row>
    <row r="255" spans="1:11" s="209" customFormat="1" ht="28.5" customHeight="1">
      <c r="A255" s="203"/>
      <c r="B255" s="204"/>
      <c r="C255" s="270">
        <v>860</v>
      </c>
      <c r="D255" s="288"/>
      <c r="E255" s="289"/>
      <c r="F255" s="258"/>
      <c r="G255" s="279" t="s">
        <v>48</v>
      </c>
      <c r="H255" s="264"/>
      <c r="I255" s="264"/>
      <c r="J255" s="265"/>
      <c r="K255" s="340"/>
    </row>
    <row r="256" spans="1:11" s="209" customFormat="1" ht="26.25" customHeight="1">
      <c r="A256" s="210"/>
      <c r="B256" s="211"/>
      <c r="C256" s="260"/>
      <c r="D256" s="254"/>
      <c r="E256" s="290">
        <v>72</v>
      </c>
      <c r="F256" s="233">
        <v>424</v>
      </c>
      <c r="G256" s="271" t="s">
        <v>239</v>
      </c>
      <c r="H256" s="252">
        <v>3500000</v>
      </c>
      <c r="I256" s="252">
        <v>4000000</v>
      </c>
      <c r="J256" s="253">
        <v>2323275.84</v>
      </c>
      <c r="K256" s="340">
        <f t="shared" si="2"/>
        <v>0.58081896</v>
      </c>
    </row>
    <row r="257" spans="1:11" s="209" customFormat="1" ht="26.25" customHeight="1">
      <c r="A257" s="210"/>
      <c r="B257" s="211"/>
      <c r="C257" s="260"/>
      <c r="D257" s="254"/>
      <c r="E257" s="290">
        <v>73</v>
      </c>
      <c r="F257" s="233">
        <v>481</v>
      </c>
      <c r="G257" s="271" t="s">
        <v>231</v>
      </c>
      <c r="H257" s="252">
        <v>2500000</v>
      </c>
      <c r="I257" s="252">
        <v>3000000</v>
      </c>
      <c r="J257" s="253">
        <v>880000</v>
      </c>
      <c r="K257" s="340">
        <f t="shared" si="2"/>
        <v>0.29333333333333333</v>
      </c>
    </row>
    <row r="258" spans="1:11" s="209" customFormat="1" ht="31.5" customHeight="1">
      <c r="A258" s="210"/>
      <c r="B258" s="211"/>
      <c r="C258" s="270"/>
      <c r="D258" s="288"/>
      <c r="E258" s="258"/>
      <c r="F258" s="233"/>
      <c r="G258" s="271" t="s">
        <v>49</v>
      </c>
      <c r="H258" s="252"/>
      <c r="I258" s="264"/>
      <c r="J258" s="265"/>
      <c r="K258" s="340"/>
    </row>
    <row r="259" spans="1:11" s="209" customFormat="1" ht="17.25" customHeight="1">
      <c r="A259" s="210"/>
      <c r="B259" s="211"/>
      <c r="C259" s="270"/>
      <c r="D259" s="288"/>
      <c r="E259" s="258"/>
      <c r="F259" s="263" t="s">
        <v>14</v>
      </c>
      <c r="G259" s="271" t="s">
        <v>19</v>
      </c>
      <c r="H259" s="264">
        <f>H257+H256</f>
        <v>6000000</v>
      </c>
      <c r="I259" s="264">
        <f>I257+I256</f>
        <v>7000000</v>
      </c>
      <c r="J259" s="264">
        <f>J257+J256</f>
        <v>3203275.84</v>
      </c>
      <c r="K259" s="340">
        <f t="shared" si="2"/>
        <v>0.45761083428571425</v>
      </c>
    </row>
    <row r="260" spans="1:11" s="209" customFormat="1" ht="17.25" customHeight="1">
      <c r="A260" s="210"/>
      <c r="B260" s="211"/>
      <c r="C260" s="260"/>
      <c r="D260" s="254"/>
      <c r="E260" s="260"/>
      <c r="F260" s="263"/>
      <c r="G260" s="271" t="s">
        <v>50</v>
      </c>
      <c r="H260" s="252">
        <f>H259</f>
        <v>6000000</v>
      </c>
      <c r="I260" s="264">
        <f>I259</f>
        <v>7000000</v>
      </c>
      <c r="J260" s="264">
        <f>J259</f>
        <v>3203275.84</v>
      </c>
      <c r="K260" s="340">
        <f t="shared" si="2"/>
        <v>0.45761083428571425</v>
      </c>
    </row>
    <row r="261" spans="1:11" s="209" customFormat="1" ht="17.25" customHeight="1">
      <c r="A261" s="210"/>
      <c r="B261" s="211"/>
      <c r="C261" s="260"/>
      <c r="D261" s="254"/>
      <c r="E261" s="260"/>
      <c r="F261" s="266"/>
      <c r="G261" s="251" t="s">
        <v>402</v>
      </c>
      <c r="H261" s="252"/>
      <c r="I261" s="264"/>
      <c r="J261" s="265"/>
      <c r="K261" s="340"/>
    </row>
    <row r="262" spans="1:11" s="209" customFormat="1" ht="17.25" customHeight="1">
      <c r="A262" s="210"/>
      <c r="B262" s="211"/>
      <c r="C262" s="260"/>
      <c r="D262" s="254"/>
      <c r="E262" s="260"/>
      <c r="F262" s="266" t="s">
        <v>14</v>
      </c>
      <c r="G262" s="251" t="s">
        <v>19</v>
      </c>
      <c r="H262" s="252"/>
      <c r="I262" s="264">
        <f>SUM(I260:I261)</f>
        <v>7000000</v>
      </c>
      <c r="J262" s="264">
        <f>SUM(J260:J261)</f>
        <v>3203275.84</v>
      </c>
      <c r="K262" s="340">
        <f t="shared" si="2"/>
        <v>0.45761083428571425</v>
      </c>
    </row>
    <row r="263" spans="1:11" s="209" customFormat="1" ht="17.25" customHeight="1">
      <c r="A263" s="210"/>
      <c r="B263" s="211"/>
      <c r="C263" s="260"/>
      <c r="D263" s="254"/>
      <c r="E263" s="260"/>
      <c r="F263" s="266"/>
      <c r="G263" s="251" t="s">
        <v>406</v>
      </c>
      <c r="H263" s="252"/>
      <c r="I263" s="264"/>
      <c r="J263" s="265"/>
      <c r="K263" s="340"/>
    </row>
    <row r="264" spans="1:11" s="209" customFormat="1" ht="17.25" customHeight="1">
      <c r="A264" s="210"/>
      <c r="B264" s="211"/>
      <c r="C264" s="260"/>
      <c r="D264" s="254"/>
      <c r="E264" s="260"/>
      <c r="F264" s="266" t="s">
        <v>14</v>
      </c>
      <c r="G264" s="251" t="s">
        <v>19</v>
      </c>
      <c r="H264" s="252"/>
      <c r="I264" s="264">
        <f>SUM(I262:I263)</f>
        <v>7000000</v>
      </c>
      <c r="J264" s="264">
        <f>SUM(J262:J263)</f>
        <v>3203275.84</v>
      </c>
      <c r="K264" s="340">
        <f t="shared" si="2"/>
        <v>0.45761083428571425</v>
      </c>
    </row>
    <row r="265" spans="1:11" s="209" customFormat="1" ht="17.25" customHeight="1">
      <c r="A265" s="210"/>
      <c r="B265" s="211"/>
      <c r="C265" s="270"/>
      <c r="D265" s="205" t="s">
        <v>352</v>
      </c>
      <c r="E265" s="210"/>
      <c r="F265" s="213"/>
      <c r="G265" s="207" t="s">
        <v>354</v>
      </c>
      <c r="H265" s="252"/>
      <c r="I265" s="252"/>
      <c r="J265" s="253"/>
      <c r="K265" s="340"/>
    </row>
    <row r="266" spans="1:11" s="209" customFormat="1" ht="17.25" customHeight="1">
      <c r="A266" s="210"/>
      <c r="B266" s="211"/>
      <c r="C266" s="270"/>
      <c r="D266" s="205"/>
      <c r="E266" s="210"/>
      <c r="F266" s="213"/>
      <c r="G266" s="207" t="s">
        <v>355</v>
      </c>
      <c r="H266" s="252"/>
      <c r="I266" s="252"/>
      <c r="J266" s="253"/>
      <c r="K266" s="340"/>
    </row>
    <row r="267" spans="1:11" s="209" customFormat="1" ht="17.25" customHeight="1">
      <c r="A267" s="210"/>
      <c r="B267" s="211"/>
      <c r="C267" s="270"/>
      <c r="D267" s="205" t="s">
        <v>353</v>
      </c>
      <c r="E267" s="210"/>
      <c r="F267" s="213"/>
      <c r="G267" s="207" t="s">
        <v>356</v>
      </c>
      <c r="H267" s="252"/>
      <c r="I267" s="252"/>
      <c r="J267" s="253"/>
      <c r="K267" s="340"/>
    </row>
    <row r="268" spans="1:11" s="209" customFormat="1" ht="17.25" customHeight="1">
      <c r="A268" s="210"/>
      <c r="B268" s="211"/>
      <c r="C268" s="270">
        <v>840</v>
      </c>
      <c r="D268" s="288"/>
      <c r="E268" s="291"/>
      <c r="F268" s="233"/>
      <c r="G268" s="279" t="s">
        <v>51</v>
      </c>
      <c r="H268" s="252"/>
      <c r="I268" s="252"/>
      <c r="J268" s="253"/>
      <c r="K268" s="340"/>
    </row>
    <row r="269" spans="1:11" s="209" customFormat="1" ht="17.25" customHeight="1">
      <c r="A269" s="210"/>
      <c r="B269" s="211"/>
      <c r="C269" s="260"/>
      <c r="D269" s="254"/>
      <c r="E269" s="285">
        <v>74</v>
      </c>
      <c r="F269" s="233">
        <v>481</v>
      </c>
      <c r="G269" s="271" t="s">
        <v>51</v>
      </c>
      <c r="H269" s="252">
        <v>2500000</v>
      </c>
      <c r="I269" s="252">
        <v>2500000</v>
      </c>
      <c r="J269" s="253"/>
      <c r="K269" s="340">
        <f>J269/I269</f>
        <v>0</v>
      </c>
    </row>
    <row r="270" spans="1:11" s="209" customFormat="1" ht="17.25" customHeight="1">
      <c r="A270" s="210"/>
      <c r="B270" s="211"/>
      <c r="C270" s="270"/>
      <c r="D270" s="288"/>
      <c r="E270" s="288"/>
      <c r="F270" s="233"/>
      <c r="G270" s="271" t="s">
        <v>52</v>
      </c>
      <c r="H270" s="252"/>
      <c r="I270" s="264"/>
      <c r="J270" s="265"/>
      <c r="K270" s="340"/>
    </row>
    <row r="271" spans="1:11" s="209" customFormat="1" ht="17.25" customHeight="1">
      <c r="A271" s="210"/>
      <c r="B271" s="211"/>
      <c r="C271" s="270"/>
      <c r="D271" s="288"/>
      <c r="E271" s="270"/>
      <c r="F271" s="263" t="s">
        <v>14</v>
      </c>
      <c r="G271" s="271" t="s">
        <v>19</v>
      </c>
      <c r="H271" s="264">
        <f>H269</f>
        <v>2500000</v>
      </c>
      <c r="I271" s="264">
        <f>I269</f>
        <v>2500000</v>
      </c>
      <c r="J271" s="264">
        <f>J269</f>
        <v>0</v>
      </c>
      <c r="K271" s="340">
        <f>J271/I271</f>
        <v>0</v>
      </c>
    </row>
    <row r="272" spans="1:11" s="209" customFormat="1" ht="17.25" customHeight="1">
      <c r="A272" s="210"/>
      <c r="B272" s="211"/>
      <c r="C272" s="260"/>
      <c r="D272" s="254"/>
      <c r="E272" s="260"/>
      <c r="F272" s="263"/>
      <c r="G272" s="271" t="s">
        <v>53</v>
      </c>
      <c r="H272" s="252">
        <f>H271</f>
        <v>2500000</v>
      </c>
      <c r="I272" s="264">
        <f>I271</f>
        <v>2500000</v>
      </c>
      <c r="J272" s="264">
        <f>J271</f>
        <v>0</v>
      </c>
      <c r="K272" s="340">
        <f>J272/I272</f>
        <v>0</v>
      </c>
    </row>
    <row r="273" spans="1:11" s="209" customFormat="1" ht="17.25" customHeight="1">
      <c r="A273" s="210"/>
      <c r="B273" s="211"/>
      <c r="C273" s="260"/>
      <c r="D273" s="212"/>
      <c r="E273" s="210"/>
      <c r="F273" s="266"/>
      <c r="G273" s="251" t="s">
        <v>405</v>
      </c>
      <c r="H273" s="252"/>
      <c r="I273" s="264"/>
      <c r="J273" s="265"/>
      <c r="K273" s="340"/>
    </row>
    <row r="274" spans="1:11" s="209" customFormat="1" ht="17.25" customHeight="1">
      <c r="A274" s="210"/>
      <c r="B274" s="211"/>
      <c r="C274" s="260"/>
      <c r="D274" s="212"/>
      <c r="E274" s="210"/>
      <c r="F274" s="266" t="s">
        <v>14</v>
      </c>
      <c r="G274" s="251" t="s">
        <v>19</v>
      </c>
      <c r="H274" s="252"/>
      <c r="I274" s="264">
        <f>SUM(I272:I273)</f>
        <v>2500000</v>
      </c>
      <c r="J274" s="264">
        <f>SUM(J272:J273)</f>
        <v>0</v>
      </c>
      <c r="K274" s="340">
        <f>J274/I274</f>
        <v>0</v>
      </c>
    </row>
    <row r="275" spans="1:11" s="209" customFormat="1" ht="17.25" customHeight="1">
      <c r="A275" s="210"/>
      <c r="B275" s="211"/>
      <c r="C275" s="260"/>
      <c r="D275" s="212"/>
      <c r="E275" s="210"/>
      <c r="F275" s="266"/>
      <c r="G275" s="251" t="s">
        <v>403</v>
      </c>
      <c r="H275" s="252"/>
      <c r="I275" s="264"/>
      <c r="J275" s="265"/>
      <c r="K275" s="340"/>
    </row>
    <row r="276" spans="1:11" s="209" customFormat="1" ht="17.25" customHeight="1">
      <c r="A276" s="210"/>
      <c r="B276" s="211"/>
      <c r="C276" s="260"/>
      <c r="D276" s="254"/>
      <c r="E276" s="260"/>
      <c r="F276" s="266" t="s">
        <v>14</v>
      </c>
      <c r="G276" s="251" t="s">
        <v>19</v>
      </c>
      <c r="H276" s="252"/>
      <c r="I276" s="264">
        <f>SUM(I274:I275)</f>
        <v>2500000</v>
      </c>
      <c r="J276" s="264">
        <f>SUM(J274:J275)</f>
        <v>0</v>
      </c>
      <c r="K276" s="340">
        <f>J276/I276</f>
        <v>0</v>
      </c>
    </row>
    <row r="277" spans="1:11" s="209" customFormat="1" ht="17.25" customHeight="1">
      <c r="A277" s="210"/>
      <c r="B277" s="211"/>
      <c r="C277" s="260"/>
      <c r="D277" s="288" t="s">
        <v>363</v>
      </c>
      <c r="E277" s="270"/>
      <c r="F277" s="283"/>
      <c r="G277" s="279" t="s">
        <v>365</v>
      </c>
      <c r="H277" s="252"/>
      <c r="I277" s="252"/>
      <c r="J277" s="253"/>
      <c r="K277" s="340"/>
    </row>
    <row r="278" spans="1:11" s="209" customFormat="1" ht="17.25" customHeight="1">
      <c r="A278" s="210"/>
      <c r="B278" s="211"/>
      <c r="C278" s="260"/>
      <c r="D278" s="288"/>
      <c r="E278" s="270"/>
      <c r="F278" s="283"/>
      <c r="G278" s="279" t="s">
        <v>355</v>
      </c>
      <c r="H278" s="252"/>
      <c r="I278" s="252"/>
      <c r="J278" s="253"/>
      <c r="K278" s="340"/>
    </row>
    <row r="279" spans="1:11" s="209" customFormat="1" ht="17.25" customHeight="1">
      <c r="A279" s="210"/>
      <c r="B279" s="211"/>
      <c r="C279" s="260"/>
      <c r="D279" s="288" t="s">
        <v>364</v>
      </c>
      <c r="E279" s="270"/>
      <c r="F279" s="283"/>
      <c r="G279" s="279" t="s">
        <v>366</v>
      </c>
      <c r="H279" s="252"/>
      <c r="I279" s="252"/>
      <c r="J279" s="253"/>
      <c r="K279" s="340"/>
    </row>
    <row r="280" spans="1:11" s="209" customFormat="1" ht="24" customHeight="1">
      <c r="A280" s="210"/>
      <c r="B280" s="211"/>
      <c r="C280" s="270">
        <v>810</v>
      </c>
      <c r="D280" s="254"/>
      <c r="E280" s="260"/>
      <c r="F280" s="263"/>
      <c r="G280" s="279" t="s">
        <v>54</v>
      </c>
      <c r="H280" s="252"/>
      <c r="I280" s="252"/>
      <c r="J280" s="253"/>
      <c r="K280" s="340"/>
    </row>
    <row r="281" spans="1:11" s="209" customFormat="1" ht="17.25" customHeight="1">
      <c r="A281" s="210"/>
      <c r="B281" s="211"/>
      <c r="C281" s="270"/>
      <c r="D281" s="254"/>
      <c r="E281" s="212" t="s">
        <v>725</v>
      </c>
      <c r="F281" s="233">
        <v>422</v>
      </c>
      <c r="G281" s="271" t="s">
        <v>765</v>
      </c>
      <c r="H281" s="252"/>
      <c r="I281" s="252">
        <v>2000000</v>
      </c>
      <c r="J281" s="253">
        <f>466903+1134522</f>
        <v>1601425</v>
      </c>
      <c r="K281" s="340">
        <f>J281/I281</f>
        <v>0.80071250000000005</v>
      </c>
    </row>
    <row r="282" spans="1:11" s="209" customFormat="1" ht="17.25" customHeight="1">
      <c r="A282" s="210"/>
      <c r="B282" s="211"/>
      <c r="C282" s="270"/>
      <c r="D282" s="254"/>
      <c r="E282" s="285">
        <v>76</v>
      </c>
      <c r="F282" s="233">
        <v>472</v>
      </c>
      <c r="G282" s="271" t="s">
        <v>296</v>
      </c>
      <c r="H282" s="252"/>
      <c r="I282" s="252">
        <v>1000000</v>
      </c>
      <c r="J282" s="253"/>
      <c r="K282" s="340">
        <f>J282/I282</f>
        <v>0</v>
      </c>
    </row>
    <row r="283" spans="1:11" s="209" customFormat="1" ht="17.25" customHeight="1">
      <c r="A283" s="210"/>
      <c r="B283" s="211"/>
      <c r="C283" s="260"/>
      <c r="D283" s="254"/>
      <c r="E283" s="285">
        <v>77</v>
      </c>
      <c r="F283" s="233">
        <v>481</v>
      </c>
      <c r="G283" s="271" t="s">
        <v>284</v>
      </c>
      <c r="H283" s="252">
        <v>32000000</v>
      </c>
      <c r="I283" s="252">
        <v>41500000</v>
      </c>
      <c r="J283" s="253">
        <v>7463900</v>
      </c>
      <c r="K283" s="340">
        <f>J283/I283</f>
        <v>0.17985301204819276</v>
      </c>
    </row>
    <row r="284" spans="1:11" s="209" customFormat="1" ht="26.25" customHeight="1">
      <c r="A284" s="210"/>
      <c r="B284" s="211"/>
      <c r="C284" s="270"/>
      <c r="D284" s="288"/>
      <c r="E284" s="292"/>
      <c r="F284" s="233"/>
      <c r="G284" s="271" t="s">
        <v>56</v>
      </c>
      <c r="H284" s="252"/>
      <c r="I284" s="264"/>
      <c r="J284" s="265"/>
      <c r="K284" s="340"/>
    </row>
    <row r="285" spans="1:11" s="209" customFormat="1" ht="17.25" customHeight="1">
      <c r="A285" s="210"/>
      <c r="B285" s="211"/>
      <c r="C285" s="270"/>
      <c r="D285" s="288"/>
      <c r="E285" s="292"/>
      <c r="F285" s="266" t="s">
        <v>14</v>
      </c>
      <c r="G285" s="251" t="s">
        <v>19</v>
      </c>
      <c r="H285" s="252"/>
      <c r="I285" s="264">
        <f>I287</f>
        <v>44500000</v>
      </c>
      <c r="J285" s="264">
        <f>J287</f>
        <v>9065325</v>
      </c>
      <c r="K285" s="340">
        <f>J285/I285</f>
        <v>0.20371516853932584</v>
      </c>
    </row>
    <row r="286" spans="1:11" s="209" customFormat="1" ht="17.25" customHeight="1">
      <c r="A286" s="210"/>
      <c r="B286" s="211"/>
      <c r="C286" s="260"/>
      <c r="D286" s="254"/>
      <c r="E286" s="260"/>
      <c r="F286" s="266"/>
      <c r="G286" s="251" t="s">
        <v>405</v>
      </c>
      <c r="H286" s="252"/>
      <c r="I286" s="264"/>
      <c r="J286" s="265"/>
      <c r="K286" s="340"/>
    </row>
    <row r="287" spans="1:11" s="209" customFormat="1" ht="17.25" customHeight="1">
      <c r="A287" s="210"/>
      <c r="B287" s="211"/>
      <c r="C287" s="260"/>
      <c r="D287" s="254"/>
      <c r="E287" s="260"/>
      <c r="F287" s="266" t="s">
        <v>14</v>
      </c>
      <c r="G287" s="251" t="s">
        <v>19</v>
      </c>
      <c r="H287" s="252"/>
      <c r="I287" s="264">
        <f>I281+I282+I283</f>
        <v>44500000</v>
      </c>
      <c r="J287" s="264">
        <f>J281+J282+J283</f>
        <v>9065325</v>
      </c>
      <c r="K287" s="340">
        <f>J287/I287</f>
        <v>0.20371516853932584</v>
      </c>
    </row>
    <row r="288" spans="1:11" s="209" customFormat="1" ht="17.25" customHeight="1">
      <c r="A288" s="210"/>
      <c r="B288" s="211"/>
      <c r="C288" s="260"/>
      <c r="D288" s="254"/>
      <c r="E288" s="260"/>
      <c r="F288" s="266"/>
      <c r="G288" s="251" t="s">
        <v>408</v>
      </c>
      <c r="H288" s="252"/>
      <c r="I288" s="264"/>
      <c r="J288" s="265"/>
      <c r="K288" s="340"/>
    </row>
    <row r="289" spans="1:11" s="209" customFormat="1" ht="17.25" customHeight="1">
      <c r="A289" s="210"/>
      <c r="B289" s="211"/>
      <c r="C289" s="260"/>
      <c r="D289" s="254"/>
      <c r="E289" s="260"/>
      <c r="F289" s="266" t="s">
        <v>14</v>
      </c>
      <c r="G289" s="251" t="s">
        <v>19</v>
      </c>
      <c r="H289" s="252"/>
      <c r="I289" s="264">
        <f>SUM(I287:I288)</f>
        <v>44500000</v>
      </c>
      <c r="J289" s="264">
        <f>SUM(J287:J288)</f>
        <v>9065325</v>
      </c>
      <c r="K289" s="340">
        <f>J289/I289</f>
        <v>0.20371516853932584</v>
      </c>
    </row>
    <row r="290" spans="1:11" s="209" customFormat="1" ht="17.25" customHeight="1">
      <c r="A290" s="210"/>
      <c r="B290" s="211"/>
      <c r="C290" s="260"/>
      <c r="D290" s="254"/>
      <c r="E290" s="260"/>
      <c r="F290" s="266"/>
      <c r="G290" s="279" t="s">
        <v>361</v>
      </c>
      <c r="H290" s="252"/>
      <c r="I290" s="264"/>
      <c r="J290" s="265"/>
      <c r="K290" s="340"/>
    </row>
    <row r="291" spans="1:11" s="209" customFormat="1" ht="17.25" customHeight="1">
      <c r="A291" s="210"/>
      <c r="B291" s="211"/>
      <c r="C291" s="260"/>
      <c r="D291" s="288" t="s">
        <v>478</v>
      </c>
      <c r="E291" s="260"/>
      <c r="F291" s="266"/>
      <c r="G291" s="207" t="s">
        <v>613</v>
      </c>
      <c r="H291" s="252"/>
      <c r="I291" s="264"/>
      <c r="J291" s="265"/>
      <c r="K291" s="340"/>
    </row>
    <row r="292" spans="1:11" s="209" customFormat="1" ht="25.5" customHeight="1">
      <c r="A292" s="210"/>
      <c r="B292" s="211"/>
      <c r="C292" s="270">
        <v>810</v>
      </c>
      <c r="D292" s="254"/>
      <c r="E292" s="260"/>
      <c r="F292" s="266"/>
      <c r="G292" s="251" t="s">
        <v>54</v>
      </c>
      <c r="H292" s="252"/>
      <c r="I292" s="264"/>
      <c r="J292" s="265"/>
      <c r="K292" s="340"/>
    </row>
    <row r="293" spans="1:11" s="209" customFormat="1" ht="17.25" customHeight="1">
      <c r="A293" s="210"/>
      <c r="B293" s="211"/>
      <c r="C293" s="260"/>
      <c r="D293" s="254"/>
      <c r="E293" s="260">
        <v>78</v>
      </c>
      <c r="F293" s="266" t="s">
        <v>121</v>
      </c>
      <c r="G293" s="251" t="s">
        <v>11</v>
      </c>
      <c r="H293" s="252"/>
      <c r="I293" s="252">
        <v>500000</v>
      </c>
      <c r="J293" s="253">
        <v>23100</v>
      </c>
      <c r="K293" s="340">
        <f>J293/I293</f>
        <v>4.6199999999999998E-2</v>
      </c>
    </row>
    <row r="294" spans="1:11" s="209" customFormat="1" ht="17.25" customHeight="1">
      <c r="A294" s="210"/>
      <c r="B294" s="211"/>
      <c r="C294" s="260"/>
      <c r="D294" s="254"/>
      <c r="E294" s="260"/>
      <c r="F294" s="266"/>
      <c r="G294" s="271" t="s">
        <v>56</v>
      </c>
      <c r="H294" s="252"/>
      <c r="I294" s="264"/>
      <c r="J294" s="265"/>
      <c r="K294" s="340"/>
    </row>
    <row r="295" spans="1:11" s="209" customFormat="1" ht="17.25" customHeight="1">
      <c r="A295" s="210"/>
      <c r="B295" s="211"/>
      <c r="C295" s="260"/>
      <c r="D295" s="254"/>
      <c r="E295" s="260"/>
      <c r="F295" s="266" t="s">
        <v>14</v>
      </c>
      <c r="G295" s="251" t="s">
        <v>19</v>
      </c>
      <c r="H295" s="252"/>
      <c r="I295" s="264">
        <f>I293</f>
        <v>500000</v>
      </c>
      <c r="J295" s="264">
        <f>J293</f>
        <v>23100</v>
      </c>
      <c r="K295" s="340">
        <f>J295/I295</f>
        <v>4.6199999999999998E-2</v>
      </c>
    </row>
    <row r="296" spans="1:11" s="209" customFormat="1" ht="17.25" customHeight="1">
      <c r="A296" s="210"/>
      <c r="B296" s="211"/>
      <c r="C296" s="260"/>
      <c r="D296" s="254"/>
      <c r="E296" s="260"/>
      <c r="F296" s="266"/>
      <c r="G296" s="251" t="s">
        <v>402</v>
      </c>
      <c r="H296" s="252"/>
      <c r="I296" s="264"/>
      <c r="J296" s="265"/>
      <c r="K296" s="340"/>
    </row>
    <row r="297" spans="1:11" s="209" customFormat="1" ht="17.25" customHeight="1">
      <c r="A297" s="210"/>
      <c r="B297" s="211"/>
      <c r="C297" s="260"/>
      <c r="D297" s="254"/>
      <c r="E297" s="260"/>
      <c r="F297" s="266" t="s">
        <v>14</v>
      </c>
      <c r="G297" s="251" t="s">
        <v>19</v>
      </c>
      <c r="H297" s="252"/>
      <c r="I297" s="264">
        <f>I293</f>
        <v>500000</v>
      </c>
      <c r="J297" s="264">
        <f>J293</f>
        <v>23100</v>
      </c>
      <c r="K297" s="340">
        <f>J297/I297</f>
        <v>4.6199999999999998E-2</v>
      </c>
    </row>
    <row r="298" spans="1:11" s="209" customFormat="1" ht="17.25" customHeight="1">
      <c r="A298" s="210"/>
      <c r="B298" s="211"/>
      <c r="C298" s="260"/>
      <c r="D298" s="254"/>
      <c r="E298" s="260"/>
      <c r="F298" s="266"/>
      <c r="G298" s="251" t="s">
        <v>408</v>
      </c>
      <c r="H298" s="252"/>
      <c r="I298" s="264"/>
      <c r="J298" s="265"/>
      <c r="K298" s="340"/>
    </row>
    <row r="299" spans="1:11" s="209" customFormat="1" ht="17.25" customHeight="1">
      <c r="A299" s="210"/>
      <c r="B299" s="211"/>
      <c r="C299" s="260"/>
      <c r="D299" s="254"/>
      <c r="E299" s="260"/>
      <c r="F299" s="266" t="s">
        <v>14</v>
      </c>
      <c r="G299" s="251" t="s">
        <v>19</v>
      </c>
      <c r="H299" s="252"/>
      <c r="I299" s="264">
        <f>I289+I297</f>
        <v>45000000</v>
      </c>
      <c r="J299" s="264">
        <f>J289+J297</f>
        <v>9088425</v>
      </c>
      <c r="K299" s="340">
        <f>J299/I299</f>
        <v>0.20196500000000001</v>
      </c>
    </row>
    <row r="300" spans="1:11" s="209" customFormat="1" ht="17.25" customHeight="1">
      <c r="A300" s="210"/>
      <c r="B300" s="211"/>
      <c r="C300" s="260"/>
      <c r="D300" s="254"/>
      <c r="E300" s="260"/>
      <c r="F300" s="266"/>
      <c r="G300" s="251" t="s">
        <v>614</v>
      </c>
      <c r="H300" s="252"/>
      <c r="I300" s="264">
        <f>I299</f>
        <v>45000000</v>
      </c>
      <c r="J300" s="264">
        <f>J299</f>
        <v>9088425</v>
      </c>
      <c r="K300" s="340">
        <f>J300/I300</f>
        <v>0.20196500000000001</v>
      </c>
    </row>
    <row r="301" spans="1:11" s="209" customFormat="1" ht="17.25" customHeight="1">
      <c r="A301" s="210"/>
      <c r="B301" s="211"/>
      <c r="C301" s="260"/>
      <c r="D301" s="288" t="s">
        <v>799</v>
      </c>
      <c r="E301" s="270"/>
      <c r="F301" s="283"/>
      <c r="G301" s="279" t="s">
        <v>444</v>
      </c>
      <c r="H301" s="252"/>
      <c r="I301" s="264"/>
      <c r="J301" s="265"/>
      <c r="K301" s="340"/>
    </row>
    <row r="302" spans="1:11" s="209" customFormat="1" ht="17.25" customHeight="1">
      <c r="A302" s="210"/>
      <c r="B302" s="211"/>
      <c r="C302" s="260"/>
      <c r="D302" s="288"/>
      <c r="E302" s="270"/>
      <c r="F302" s="283"/>
      <c r="G302" s="279" t="s">
        <v>374</v>
      </c>
      <c r="H302" s="252"/>
      <c r="I302" s="264"/>
      <c r="J302" s="265"/>
      <c r="K302" s="340"/>
    </row>
    <row r="303" spans="1:11" s="209" customFormat="1" ht="17.25" customHeight="1">
      <c r="A303" s="210"/>
      <c r="B303" s="211"/>
      <c r="C303" s="270"/>
      <c r="D303" s="288" t="s">
        <v>804</v>
      </c>
      <c r="E303" s="270"/>
      <c r="F303" s="283"/>
      <c r="G303" s="279" t="s">
        <v>805</v>
      </c>
      <c r="H303" s="252"/>
      <c r="I303" s="264"/>
      <c r="J303" s="265"/>
      <c r="K303" s="340"/>
    </row>
    <row r="304" spans="1:11" s="209" customFormat="1" ht="17.25" customHeight="1">
      <c r="A304" s="210"/>
      <c r="B304" s="211"/>
      <c r="C304" s="270">
        <v>160</v>
      </c>
      <c r="D304" s="254"/>
      <c r="E304" s="260"/>
      <c r="F304" s="263"/>
      <c r="G304" s="279" t="s">
        <v>21</v>
      </c>
      <c r="H304" s="252"/>
      <c r="I304" s="264"/>
      <c r="J304" s="265"/>
      <c r="K304" s="340"/>
    </row>
    <row r="305" spans="1:11" s="209" customFormat="1" ht="28.5" customHeight="1">
      <c r="A305" s="210"/>
      <c r="B305" s="211"/>
      <c r="C305" s="260"/>
      <c r="D305" s="254"/>
      <c r="E305" s="260">
        <v>79</v>
      </c>
      <c r="F305" s="263" t="s">
        <v>145</v>
      </c>
      <c r="G305" s="271" t="s">
        <v>230</v>
      </c>
      <c r="H305" s="252"/>
      <c r="I305" s="252">
        <v>1800000</v>
      </c>
      <c r="J305" s="253">
        <v>307448.19</v>
      </c>
      <c r="K305" s="340">
        <f>J305/I305</f>
        <v>0.17080455</v>
      </c>
    </row>
    <row r="306" spans="1:11" s="209" customFormat="1" ht="28.5" customHeight="1">
      <c r="A306" s="210"/>
      <c r="B306" s="211"/>
      <c r="C306" s="260"/>
      <c r="D306" s="254"/>
      <c r="E306" s="260"/>
      <c r="F306" s="261"/>
      <c r="G306" s="262" t="s">
        <v>25</v>
      </c>
      <c r="H306" s="252"/>
      <c r="I306" s="264"/>
      <c r="J306" s="265"/>
      <c r="K306" s="340"/>
    </row>
    <row r="307" spans="1:11" s="209" customFormat="1" ht="17.25" customHeight="1">
      <c r="A307" s="210"/>
      <c r="B307" s="211"/>
      <c r="C307" s="260"/>
      <c r="D307" s="254"/>
      <c r="E307" s="260"/>
      <c r="F307" s="263" t="s">
        <v>14</v>
      </c>
      <c r="G307" s="262" t="s">
        <v>15</v>
      </c>
      <c r="H307" s="252"/>
      <c r="I307" s="264">
        <f>SUM(I305:I306)</f>
        <v>1800000</v>
      </c>
      <c r="J307" s="264">
        <f>SUM(J305:J306)</f>
        <v>307448.19</v>
      </c>
      <c r="K307" s="340">
        <f>J307/I307</f>
        <v>0.17080455</v>
      </c>
    </row>
    <row r="308" spans="1:11" s="209" customFormat="1" ht="17.25" customHeight="1">
      <c r="A308" s="210"/>
      <c r="B308" s="211"/>
      <c r="C308" s="260"/>
      <c r="D308" s="254"/>
      <c r="E308" s="260"/>
      <c r="F308" s="263"/>
      <c r="G308" s="251" t="s">
        <v>26</v>
      </c>
      <c r="H308" s="252"/>
      <c r="I308" s="264">
        <f>I307</f>
        <v>1800000</v>
      </c>
      <c r="J308" s="264">
        <f>J307</f>
        <v>307448.19</v>
      </c>
      <c r="K308" s="340">
        <f>J308/I308</f>
        <v>0.17080455</v>
      </c>
    </row>
    <row r="309" spans="1:11" s="209" customFormat="1" ht="17.25" customHeight="1">
      <c r="A309" s="210"/>
      <c r="B309" s="211"/>
      <c r="C309" s="260"/>
      <c r="D309" s="254"/>
      <c r="E309" s="260"/>
      <c r="F309" s="266"/>
      <c r="G309" s="251" t="s">
        <v>416</v>
      </c>
      <c r="H309" s="252"/>
      <c r="I309" s="264"/>
      <c r="J309" s="265"/>
      <c r="K309" s="340"/>
    </row>
    <row r="310" spans="1:11" s="209" customFormat="1" ht="17.25" customHeight="1">
      <c r="A310" s="210"/>
      <c r="B310" s="211"/>
      <c r="C310" s="260"/>
      <c r="D310" s="254"/>
      <c r="E310" s="260"/>
      <c r="F310" s="266" t="s">
        <v>14</v>
      </c>
      <c r="G310" s="251" t="s">
        <v>19</v>
      </c>
      <c r="H310" s="252"/>
      <c r="I310" s="264">
        <f>SUM(I308:I309)</f>
        <v>1800000</v>
      </c>
      <c r="J310" s="264">
        <f>SUM(J308:J309)</f>
        <v>307448.19</v>
      </c>
      <c r="K310" s="340">
        <f>J310/I310</f>
        <v>0.17080455</v>
      </c>
    </row>
    <row r="311" spans="1:11" s="209" customFormat="1" ht="17.25" customHeight="1">
      <c r="A311" s="210"/>
      <c r="B311" s="211"/>
      <c r="C311" s="260"/>
      <c r="D311" s="254"/>
      <c r="E311" s="260"/>
      <c r="F311" s="266"/>
      <c r="G311" s="251" t="s">
        <v>404</v>
      </c>
      <c r="H311" s="252"/>
      <c r="I311" s="264"/>
      <c r="J311" s="265"/>
      <c r="K311" s="340"/>
    </row>
    <row r="312" spans="1:11" s="209" customFormat="1" ht="17.25" customHeight="1">
      <c r="A312" s="210"/>
      <c r="B312" s="211"/>
      <c r="C312" s="260"/>
      <c r="D312" s="254"/>
      <c r="E312" s="260"/>
      <c r="F312" s="266" t="s">
        <v>14</v>
      </c>
      <c r="G312" s="251" t="s">
        <v>19</v>
      </c>
      <c r="H312" s="252"/>
      <c r="I312" s="264">
        <f>SUM(I310:I311)</f>
        <v>1800000</v>
      </c>
      <c r="J312" s="264">
        <f>SUM(J310:J311)</f>
        <v>307448.19</v>
      </c>
      <c r="K312" s="340">
        <f>J312/I312</f>
        <v>0.17080455</v>
      </c>
    </row>
    <row r="313" spans="1:11" s="209" customFormat="1" ht="17.25" customHeight="1">
      <c r="A313" s="210"/>
      <c r="B313" s="211"/>
      <c r="C313" s="210"/>
      <c r="D313" s="205" t="s">
        <v>799</v>
      </c>
      <c r="E313" s="203"/>
      <c r="F313" s="278"/>
      <c r="G313" s="279" t="s">
        <v>372</v>
      </c>
      <c r="H313" s="252"/>
      <c r="I313" s="252"/>
      <c r="J313" s="253"/>
      <c r="K313" s="340"/>
    </row>
    <row r="314" spans="1:11" s="209" customFormat="1" ht="17.25" customHeight="1">
      <c r="A314" s="210"/>
      <c r="B314" s="211"/>
      <c r="C314" s="210"/>
      <c r="D314" s="205"/>
      <c r="E314" s="203"/>
      <c r="F314" s="278"/>
      <c r="G314" s="279" t="s">
        <v>355</v>
      </c>
      <c r="H314" s="252"/>
      <c r="I314" s="252"/>
      <c r="J314" s="253"/>
      <c r="K314" s="340"/>
    </row>
    <row r="315" spans="1:11" s="209" customFormat="1" ht="17.25" customHeight="1">
      <c r="A315" s="210"/>
      <c r="B315" s="211"/>
      <c r="C315" s="210"/>
      <c r="D315" s="205" t="s">
        <v>800</v>
      </c>
      <c r="E315" s="203"/>
      <c r="F315" s="278"/>
      <c r="G315" s="279" t="s">
        <v>801</v>
      </c>
      <c r="H315" s="252"/>
      <c r="I315" s="252"/>
      <c r="J315" s="253"/>
      <c r="K315" s="340"/>
    </row>
    <row r="316" spans="1:11" s="209" customFormat="1" ht="17.25" customHeight="1">
      <c r="A316" s="210"/>
      <c r="B316" s="211"/>
      <c r="C316" s="205" t="s">
        <v>60</v>
      </c>
      <c r="D316" s="212"/>
      <c r="E316" s="210"/>
      <c r="F316" s="266"/>
      <c r="G316" s="279" t="s">
        <v>61</v>
      </c>
      <c r="H316" s="252"/>
      <c r="I316" s="252"/>
      <c r="J316" s="253"/>
      <c r="K316" s="340"/>
    </row>
    <row r="317" spans="1:11" s="209" customFormat="1" ht="27.75" customHeight="1">
      <c r="A317" s="210"/>
      <c r="B317" s="211"/>
      <c r="C317" s="212"/>
      <c r="D317" s="212"/>
      <c r="E317" s="210"/>
      <c r="F317" s="213"/>
      <c r="G317" s="282" t="s">
        <v>241</v>
      </c>
      <c r="H317" s="252"/>
      <c r="I317" s="252"/>
      <c r="J317" s="253"/>
      <c r="K317" s="340"/>
    </row>
    <row r="318" spans="1:11" s="209" customFormat="1" ht="24" customHeight="1">
      <c r="A318" s="210"/>
      <c r="B318" s="211"/>
      <c r="C318" s="210"/>
      <c r="D318" s="212"/>
      <c r="E318" s="256">
        <v>80</v>
      </c>
      <c r="F318" s="213">
        <v>472</v>
      </c>
      <c r="G318" s="268" t="s">
        <v>242</v>
      </c>
      <c r="H318" s="252">
        <v>5000000</v>
      </c>
      <c r="I318" s="252">
        <v>12000000</v>
      </c>
      <c r="J318" s="253">
        <v>224200</v>
      </c>
      <c r="K318" s="340">
        <f>J318/I318</f>
        <v>1.8683333333333333E-2</v>
      </c>
    </row>
    <row r="319" spans="1:11" s="209" customFormat="1" ht="29.25" customHeight="1">
      <c r="A319" s="210"/>
      <c r="B319" s="211"/>
      <c r="C319" s="210"/>
      <c r="D319" s="212"/>
      <c r="E319" s="210"/>
      <c r="F319" s="213"/>
      <c r="G319" s="268" t="s">
        <v>68</v>
      </c>
      <c r="H319" s="252"/>
      <c r="I319" s="264"/>
      <c r="J319" s="265"/>
      <c r="K319" s="340"/>
    </row>
    <row r="320" spans="1:11" s="209" customFormat="1" ht="15" customHeight="1">
      <c r="A320" s="210"/>
      <c r="B320" s="211"/>
      <c r="C320" s="210"/>
      <c r="D320" s="212"/>
      <c r="E320" s="210"/>
      <c r="F320" s="263" t="s">
        <v>14</v>
      </c>
      <c r="G320" s="268" t="s">
        <v>19</v>
      </c>
      <c r="H320" s="252" t="e">
        <f>H318+#REF!</f>
        <v>#REF!</v>
      </c>
      <c r="I320" s="264">
        <f>SUM(I318:I319)</f>
        <v>12000000</v>
      </c>
      <c r="J320" s="264">
        <f>SUM(J318:J319)</f>
        <v>224200</v>
      </c>
      <c r="K320" s="340">
        <f>J320/I320</f>
        <v>1.8683333333333333E-2</v>
      </c>
    </row>
    <row r="321" spans="1:11" s="209" customFormat="1" ht="17.25" customHeight="1">
      <c r="A321" s="210"/>
      <c r="B321" s="211"/>
      <c r="C321" s="210"/>
      <c r="D321" s="212"/>
      <c r="E321" s="210"/>
      <c r="F321" s="263" t="s">
        <v>111</v>
      </c>
      <c r="G321" s="268" t="s">
        <v>325</v>
      </c>
      <c r="H321" s="252"/>
      <c r="I321" s="264"/>
      <c r="J321" s="265"/>
      <c r="K321" s="340"/>
    </row>
    <row r="322" spans="1:11" s="209" customFormat="1" ht="17.25" customHeight="1">
      <c r="A322" s="210"/>
      <c r="B322" s="211"/>
      <c r="C322" s="210"/>
      <c r="D322" s="212"/>
      <c r="E322" s="210"/>
      <c r="F322" s="283"/>
      <c r="G322" s="268" t="s">
        <v>69</v>
      </c>
      <c r="H322" s="252" t="e">
        <f>H320</f>
        <v>#REF!</v>
      </c>
      <c r="I322" s="264">
        <f>SUM(I320:I321)</f>
        <v>12000000</v>
      </c>
      <c r="J322" s="264">
        <f>SUM(J320:J321)</f>
        <v>224200</v>
      </c>
      <c r="K322" s="340">
        <f>J322/I322</f>
        <v>1.8683333333333333E-2</v>
      </c>
    </row>
    <row r="323" spans="1:11" s="209" customFormat="1" ht="17.25" customHeight="1">
      <c r="A323" s="210"/>
      <c r="B323" s="211"/>
      <c r="C323" s="210"/>
      <c r="D323" s="212"/>
      <c r="E323" s="210"/>
      <c r="F323" s="266"/>
      <c r="G323" s="251" t="s">
        <v>405</v>
      </c>
      <c r="H323" s="252"/>
      <c r="I323" s="264"/>
      <c r="J323" s="265"/>
      <c r="K323" s="340"/>
    </row>
    <row r="324" spans="1:11" s="209" customFormat="1" ht="17.25" customHeight="1">
      <c r="A324" s="210"/>
      <c r="B324" s="211"/>
      <c r="C324" s="210"/>
      <c r="D324" s="212"/>
      <c r="E324" s="210"/>
      <c r="F324" s="266" t="s">
        <v>14</v>
      </c>
      <c r="G324" s="251" t="s">
        <v>19</v>
      </c>
      <c r="H324" s="252"/>
      <c r="I324" s="264">
        <f>SUM(I322:I323)</f>
        <v>12000000</v>
      </c>
      <c r="J324" s="264">
        <f>SUM(J322:J323)</f>
        <v>224200</v>
      </c>
      <c r="K324" s="340">
        <f>J324/I324</f>
        <v>1.8683333333333333E-2</v>
      </c>
    </row>
    <row r="325" spans="1:11" s="209" customFormat="1" ht="17.25" customHeight="1">
      <c r="A325" s="210"/>
      <c r="B325" s="211"/>
      <c r="C325" s="210"/>
      <c r="D325" s="212"/>
      <c r="E325" s="210"/>
      <c r="F325" s="266"/>
      <c r="G325" s="251" t="s">
        <v>404</v>
      </c>
      <c r="H325" s="252"/>
      <c r="I325" s="264"/>
      <c r="J325" s="265"/>
      <c r="K325" s="340"/>
    </row>
    <row r="326" spans="1:11" s="209" customFormat="1" ht="17.25" customHeight="1">
      <c r="A326" s="210"/>
      <c r="B326" s="211"/>
      <c r="C326" s="210"/>
      <c r="D326" s="212"/>
      <c r="E326" s="210"/>
      <c r="F326" s="266" t="s">
        <v>14</v>
      </c>
      <c r="G326" s="251" t="s">
        <v>19</v>
      </c>
      <c r="H326" s="252"/>
      <c r="I326" s="264">
        <f>SUM(I324:I325)</f>
        <v>12000000</v>
      </c>
      <c r="J326" s="264">
        <f>SUM(J324:J325)</f>
        <v>224200</v>
      </c>
      <c r="K326" s="340">
        <f>J326/I326</f>
        <v>1.8683333333333333E-2</v>
      </c>
    </row>
    <row r="327" spans="1:11" s="209" customFormat="1" ht="17.25" customHeight="1">
      <c r="A327" s="210"/>
      <c r="B327" s="211"/>
      <c r="C327" s="210"/>
      <c r="D327" s="212"/>
      <c r="E327" s="210"/>
      <c r="F327" s="266" t="s">
        <v>111</v>
      </c>
      <c r="G327" s="251" t="s">
        <v>331</v>
      </c>
      <c r="H327" s="252"/>
      <c r="I327" s="264"/>
      <c r="J327" s="265"/>
      <c r="K327" s="340"/>
    </row>
    <row r="328" spans="1:11" s="209" customFormat="1" ht="17.25" customHeight="1">
      <c r="A328" s="210"/>
      <c r="B328" s="211"/>
      <c r="C328" s="210"/>
      <c r="D328" s="212"/>
      <c r="E328" s="210"/>
      <c r="F328" s="266"/>
      <c r="G328" s="251" t="s">
        <v>469</v>
      </c>
      <c r="H328" s="252"/>
      <c r="I328" s="264">
        <f>I326</f>
        <v>12000000</v>
      </c>
      <c r="J328" s="264">
        <f>J326</f>
        <v>224200</v>
      </c>
      <c r="K328" s="340">
        <f>J328/I328</f>
        <v>1.8683333333333333E-2</v>
      </c>
    </row>
    <row r="329" spans="1:11" s="209" customFormat="1" ht="17.25" customHeight="1">
      <c r="A329" s="210"/>
      <c r="B329" s="211"/>
      <c r="C329" s="210"/>
      <c r="D329" s="205" t="s">
        <v>799</v>
      </c>
      <c r="E329" s="203"/>
      <c r="F329" s="278"/>
      <c r="G329" s="279" t="s">
        <v>372</v>
      </c>
      <c r="H329" s="252"/>
      <c r="I329" s="252"/>
      <c r="J329" s="253"/>
      <c r="K329" s="340"/>
    </row>
    <row r="330" spans="1:11" s="209" customFormat="1" ht="17.25" customHeight="1">
      <c r="A330" s="210"/>
      <c r="B330" s="211"/>
      <c r="C330" s="210"/>
      <c r="D330" s="205"/>
      <c r="E330" s="203"/>
      <c r="F330" s="278"/>
      <c r="G330" s="279" t="s">
        <v>376</v>
      </c>
      <c r="H330" s="252"/>
      <c r="I330" s="252"/>
      <c r="J330" s="253"/>
      <c r="K330" s="340"/>
    </row>
    <row r="331" spans="1:11" s="209" customFormat="1" ht="25.5" customHeight="1">
      <c r="A331" s="210"/>
      <c r="B331" s="211"/>
      <c r="C331" s="210"/>
      <c r="D331" s="205" t="s">
        <v>806</v>
      </c>
      <c r="E331" s="203"/>
      <c r="F331" s="278"/>
      <c r="G331" s="279" t="s">
        <v>377</v>
      </c>
      <c r="H331" s="252"/>
      <c r="I331" s="252"/>
      <c r="J331" s="253"/>
      <c r="K331" s="340"/>
    </row>
    <row r="332" spans="1:11" s="209" customFormat="1" ht="30.75" customHeight="1">
      <c r="A332" s="210"/>
      <c r="B332" s="211"/>
      <c r="C332" s="205" t="s">
        <v>466</v>
      </c>
      <c r="D332" s="212"/>
      <c r="E332" s="256"/>
      <c r="F332" s="213"/>
      <c r="G332" s="282" t="s">
        <v>623</v>
      </c>
      <c r="H332" s="252"/>
      <c r="I332" s="252"/>
      <c r="J332" s="253"/>
      <c r="K332" s="340"/>
    </row>
    <row r="333" spans="1:11" s="209" customFormat="1" ht="36.75" customHeight="1">
      <c r="A333" s="210"/>
      <c r="B333" s="211"/>
      <c r="C333" s="212"/>
      <c r="D333" s="212"/>
      <c r="E333" s="256">
        <v>81</v>
      </c>
      <c r="F333" s="213">
        <v>422</v>
      </c>
      <c r="G333" s="268" t="s">
        <v>302</v>
      </c>
      <c r="H333" s="252">
        <v>50000</v>
      </c>
      <c r="I333" s="252">
        <v>50000</v>
      </c>
      <c r="J333" s="253"/>
      <c r="K333" s="340">
        <f t="shared" ref="K333:K391" si="3">J333/I333</f>
        <v>0</v>
      </c>
    </row>
    <row r="334" spans="1:11" s="209" customFormat="1" ht="40.5" customHeight="1">
      <c r="A334" s="210"/>
      <c r="B334" s="211"/>
      <c r="C334" s="210"/>
      <c r="D334" s="212"/>
      <c r="E334" s="256">
        <v>82</v>
      </c>
      <c r="F334" s="213">
        <v>423</v>
      </c>
      <c r="G334" s="268" t="s">
        <v>66</v>
      </c>
      <c r="H334" s="252">
        <v>900000</v>
      </c>
      <c r="I334" s="252">
        <v>1235000</v>
      </c>
      <c r="J334" s="253">
        <v>304687.5</v>
      </c>
      <c r="K334" s="340">
        <f t="shared" si="3"/>
        <v>0.24671052631578946</v>
      </c>
    </row>
    <row r="335" spans="1:11" s="209" customFormat="1" ht="21" customHeight="1">
      <c r="A335" s="210"/>
      <c r="B335" s="211"/>
      <c r="C335" s="210"/>
      <c r="D335" s="212"/>
      <c r="E335" s="256">
        <v>83</v>
      </c>
      <c r="F335" s="213">
        <v>423</v>
      </c>
      <c r="G335" s="268" t="s">
        <v>303</v>
      </c>
      <c r="H335" s="252">
        <v>230000</v>
      </c>
      <c r="I335" s="252">
        <v>120000</v>
      </c>
      <c r="J335" s="253"/>
      <c r="K335" s="340">
        <f t="shared" si="3"/>
        <v>0</v>
      </c>
    </row>
    <row r="336" spans="1:11" s="209" customFormat="1" ht="22.5" customHeight="1">
      <c r="A336" s="210"/>
      <c r="B336" s="211"/>
      <c r="C336" s="210"/>
      <c r="D336" s="212"/>
      <c r="E336" s="256">
        <v>84</v>
      </c>
      <c r="F336" s="213">
        <v>423</v>
      </c>
      <c r="G336" s="268" t="s">
        <v>67</v>
      </c>
      <c r="H336" s="252">
        <v>100000</v>
      </c>
      <c r="I336" s="252">
        <v>100000</v>
      </c>
      <c r="J336" s="253"/>
      <c r="K336" s="340">
        <f t="shared" si="3"/>
        <v>0</v>
      </c>
    </row>
    <row r="337" spans="1:11" s="209" customFormat="1" ht="30" customHeight="1">
      <c r="A337" s="210"/>
      <c r="B337" s="211"/>
      <c r="C337" s="210"/>
      <c r="D337" s="212"/>
      <c r="E337" s="256">
        <v>85</v>
      </c>
      <c r="F337" s="213">
        <v>423</v>
      </c>
      <c r="G337" s="268" t="s">
        <v>715</v>
      </c>
      <c r="H337" s="252"/>
      <c r="I337" s="252">
        <v>500000</v>
      </c>
      <c r="J337" s="253"/>
      <c r="K337" s="340">
        <f t="shared" si="3"/>
        <v>0</v>
      </c>
    </row>
    <row r="338" spans="1:11" s="209" customFormat="1" ht="30" customHeight="1">
      <c r="A338" s="210"/>
      <c r="B338" s="211"/>
      <c r="C338" s="210"/>
      <c r="D338" s="212"/>
      <c r="E338" s="256">
        <v>86</v>
      </c>
      <c r="F338" s="213"/>
      <c r="G338" s="268" t="s">
        <v>304</v>
      </c>
      <c r="H338" s="252">
        <v>700000</v>
      </c>
      <c r="I338" s="252">
        <f>I339+I340+I341+I342+I343</f>
        <v>9310000</v>
      </c>
      <c r="J338" s="253">
        <f>J339+J340+J341+J342+J343</f>
        <v>357378</v>
      </c>
      <c r="K338" s="340">
        <f t="shared" si="3"/>
        <v>3.8386466165413531E-2</v>
      </c>
    </row>
    <row r="339" spans="1:11" s="209" customFormat="1" ht="18" customHeight="1">
      <c r="A339" s="210"/>
      <c r="B339" s="211"/>
      <c r="C339" s="210"/>
      <c r="D339" s="212"/>
      <c r="E339" s="212" t="s">
        <v>777</v>
      </c>
      <c r="F339" s="213">
        <v>423</v>
      </c>
      <c r="G339" s="268" t="s">
        <v>491</v>
      </c>
      <c r="H339" s="252"/>
      <c r="I339" s="252">
        <v>2000000</v>
      </c>
      <c r="J339" s="253">
        <v>142328</v>
      </c>
      <c r="K339" s="340">
        <f t="shared" si="3"/>
        <v>7.1164000000000005E-2</v>
      </c>
    </row>
    <row r="340" spans="1:11" s="209" customFormat="1" ht="18" customHeight="1">
      <c r="A340" s="210"/>
      <c r="B340" s="211"/>
      <c r="C340" s="210"/>
      <c r="D340" s="212"/>
      <c r="E340" s="212" t="s">
        <v>778</v>
      </c>
      <c r="F340" s="213">
        <v>472</v>
      </c>
      <c r="G340" s="268" t="s">
        <v>492</v>
      </c>
      <c r="H340" s="252"/>
      <c r="I340" s="252">
        <v>3500000</v>
      </c>
      <c r="J340" s="253">
        <v>215050</v>
      </c>
      <c r="K340" s="340">
        <f t="shared" si="3"/>
        <v>6.1442857142857146E-2</v>
      </c>
    </row>
    <row r="341" spans="1:11" s="209" customFormat="1" ht="26.25" customHeight="1">
      <c r="A341" s="210"/>
      <c r="B341" s="211"/>
      <c r="C341" s="210"/>
      <c r="D341" s="212"/>
      <c r="E341" s="212" t="s">
        <v>779</v>
      </c>
      <c r="F341" s="213">
        <v>472</v>
      </c>
      <c r="G341" s="268" t="s">
        <v>493</v>
      </c>
      <c r="H341" s="252"/>
      <c r="I341" s="252">
        <v>200000</v>
      </c>
      <c r="J341" s="253"/>
      <c r="K341" s="340">
        <f t="shared" si="3"/>
        <v>0</v>
      </c>
    </row>
    <row r="342" spans="1:11" s="209" customFormat="1" ht="25.5" customHeight="1">
      <c r="A342" s="210"/>
      <c r="B342" s="211"/>
      <c r="C342" s="210"/>
      <c r="D342" s="212"/>
      <c r="E342" s="212" t="s">
        <v>780</v>
      </c>
      <c r="F342" s="213">
        <v>472</v>
      </c>
      <c r="G342" s="268" t="s">
        <v>494</v>
      </c>
      <c r="H342" s="252"/>
      <c r="I342" s="252">
        <v>3500000</v>
      </c>
      <c r="J342" s="253"/>
      <c r="K342" s="340">
        <f t="shared" si="3"/>
        <v>0</v>
      </c>
    </row>
    <row r="343" spans="1:11" s="209" customFormat="1" ht="21" customHeight="1">
      <c r="A343" s="210"/>
      <c r="B343" s="211"/>
      <c r="C343" s="210"/>
      <c r="D343" s="212"/>
      <c r="E343" s="212" t="s">
        <v>781</v>
      </c>
      <c r="F343" s="213">
        <v>472</v>
      </c>
      <c r="G343" s="268" t="s">
        <v>495</v>
      </c>
      <c r="H343" s="252"/>
      <c r="I343" s="252">
        <v>110000</v>
      </c>
      <c r="J343" s="253"/>
      <c r="K343" s="340">
        <f t="shared" si="3"/>
        <v>0</v>
      </c>
    </row>
    <row r="344" spans="1:11" s="209" customFormat="1" ht="18" customHeight="1">
      <c r="A344" s="210"/>
      <c r="B344" s="211"/>
      <c r="C344" s="210"/>
      <c r="D344" s="212"/>
      <c r="E344" s="212"/>
      <c r="F344" s="213"/>
      <c r="G344" s="268" t="s">
        <v>240</v>
      </c>
      <c r="H344" s="252"/>
      <c r="I344" s="264"/>
      <c r="J344" s="265"/>
      <c r="K344" s="340"/>
    </row>
    <row r="345" spans="1:11" s="209" customFormat="1" ht="18" customHeight="1">
      <c r="A345" s="210"/>
      <c r="B345" s="211"/>
      <c r="C345" s="210"/>
      <c r="D345" s="212"/>
      <c r="E345" s="212"/>
      <c r="F345" s="263" t="s">
        <v>14</v>
      </c>
      <c r="G345" s="268" t="s">
        <v>19</v>
      </c>
      <c r="H345" s="252" t="e">
        <f>SUM(H332:H338)+#REF!+#REF!+#REF!+#REF!</f>
        <v>#REF!</v>
      </c>
      <c r="I345" s="264">
        <f>SUM(I333:I338)</f>
        <v>11315000</v>
      </c>
      <c r="J345" s="264">
        <f>SUM(J333:J338)</f>
        <v>662065.5</v>
      </c>
      <c r="K345" s="340">
        <f t="shared" si="3"/>
        <v>5.8512196199734863E-2</v>
      </c>
    </row>
    <row r="346" spans="1:11" s="209" customFormat="1" ht="18" customHeight="1">
      <c r="A346" s="210"/>
      <c r="B346" s="211"/>
      <c r="C346" s="210"/>
      <c r="D346" s="212"/>
      <c r="E346" s="210"/>
      <c r="F346" s="266"/>
      <c r="G346" s="268" t="s">
        <v>70</v>
      </c>
      <c r="H346" s="252" t="e">
        <f>H345</f>
        <v>#REF!</v>
      </c>
      <c r="I346" s="264">
        <f>SUM(I345)</f>
        <v>11315000</v>
      </c>
      <c r="J346" s="264">
        <f>SUM(J345)</f>
        <v>662065.5</v>
      </c>
      <c r="K346" s="340">
        <f t="shared" si="3"/>
        <v>5.8512196199734863E-2</v>
      </c>
    </row>
    <row r="347" spans="1:11" s="209" customFormat="1" ht="18" customHeight="1">
      <c r="A347" s="210"/>
      <c r="B347" s="211"/>
      <c r="C347" s="210"/>
      <c r="D347" s="212"/>
      <c r="E347" s="210"/>
      <c r="F347" s="266"/>
      <c r="G347" s="251" t="s">
        <v>484</v>
      </c>
      <c r="H347" s="252"/>
      <c r="I347" s="264"/>
      <c r="J347" s="265"/>
      <c r="K347" s="340"/>
    </row>
    <row r="348" spans="1:11" s="209" customFormat="1" ht="18" customHeight="1">
      <c r="A348" s="210"/>
      <c r="B348" s="211"/>
      <c r="C348" s="210"/>
      <c r="D348" s="212"/>
      <c r="E348" s="210"/>
      <c r="F348" s="266" t="s">
        <v>14</v>
      </c>
      <c r="G348" s="251" t="s">
        <v>19</v>
      </c>
      <c r="H348" s="252"/>
      <c r="I348" s="264">
        <f>SUM(I346:I347)</f>
        <v>11315000</v>
      </c>
      <c r="J348" s="264">
        <f>SUM(J346:J347)</f>
        <v>662065.5</v>
      </c>
      <c r="K348" s="340">
        <f t="shared" si="3"/>
        <v>5.8512196199734863E-2</v>
      </c>
    </row>
    <row r="349" spans="1:11" s="209" customFormat="1" ht="18" customHeight="1">
      <c r="A349" s="210"/>
      <c r="B349" s="211"/>
      <c r="C349" s="210"/>
      <c r="D349" s="212"/>
      <c r="E349" s="210"/>
      <c r="F349" s="266"/>
      <c r="G349" s="251" t="s">
        <v>404</v>
      </c>
      <c r="H349" s="252"/>
      <c r="I349" s="264"/>
      <c r="J349" s="265"/>
      <c r="K349" s="340"/>
    </row>
    <row r="350" spans="1:11" s="209" customFormat="1" ht="18" customHeight="1">
      <c r="A350" s="210"/>
      <c r="B350" s="211"/>
      <c r="C350" s="210"/>
      <c r="D350" s="212"/>
      <c r="E350" s="210"/>
      <c r="F350" s="266" t="s">
        <v>14</v>
      </c>
      <c r="G350" s="251" t="s">
        <v>19</v>
      </c>
      <c r="H350" s="252"/>
      <c r="I350" s="264">
        <f>SUM(I348:I349)</f>
        <v>11315000</v>
      </c>
      <c r="J350" s="264">
        <f>SUM(J348:J349)</f>
        <v>662065.5</v>
      </c>
      <c r="K350" s="340">
        <f t="shared" si="3"/>
        <v>5.8512196199734863E-2</v>
      </c>
    </row>
    <row r="351" spans="1:11" s="209" customFormat="1" ht="18" customHeight="1">
      <c r="A351" s="210"/>
      <c r="B351" s="211"/>
      <c r="C351" s="210"/>
      <c r="D351" s="205" t="s">
        <v>799</v>
      </c>
      <c r="E351" s="203"/>
      <c r="F351" s="278"/>
      <c r="G351" s="279" t="s">
        <v>372</v>
      </c>
      <c r="H351" s="252"/>
      <c r="I351" s="264"/>
      <c r="J351" s="265"/>
      <c r="K351" s="340"/>
    </row>
    <row r="352" spans="1:11" s="209" customFormat="1" ht="18" customHeight="1">
      <c r="A352" s="210"/>
      <c r="B352" s="211"/>
      <c r="C352" s="210"/>
      <c r="D352" s="205"/>
      <c r="E352" s="203"/>
      <c r="F352" s="278"/>
      <c r="G352" s="279" t="s">
        <v>373</v>
      </c>
      <c r="H352" s="252"/>
      <c r="I352" s="264"/>
      <c r="J352" s="265"/>
      <c r="K352" s="340"/>
    </row>
    <row r="353" spans="1:11" s="209" customFormat="1" ht="18" customHeight="1">
      <c r="A353" s="210"/>
      <c r="B353" s="211"/>
      <c r="C353" s="210"/>
      <c r="D353" s="205" t="s">
        <v>807</v>
      </c>
      <c r="E353" s="203"/>
      <c r="F353" s="278"/>
      <c r="G353" s="279" t="s">
        <v>624</v>
      </c>
      <c r="H353" s="252"/>
      <c r="I353" s="264"/>
      <c r="J353" s="265"/>
      <c r="K353" s="340"/>
    </row>
    <row r="354" spans="1:11" s="209" customFormat="1" ht="18" customHeight="1">
      <c r="A354" s="260"/>
      <c r="B354" s="291"/>
      <c r="C354" s="205" t="s">
        <v>60</v>
      </c>
      <c r="D354" s="212"/>
      <c r="E354" s="260"/>
      <c r="F354" s="263"/>
      <c r="G354" s="207" t="s">
        <v>61</v>
      </c>
      <c r="H354" s="252"/>
      <c r="I354" s="252"/>
      <c r="J354" s="253"/>
      <c r="K354" s="340"/>
    </row>
    <row r="355" spans="1:11" s="209" customFormat="1" ht="27" customHeight="1">
      <c r="A355" s="260"/>
      <c r="B355" s="291"/>
      <c r="C355" s="212"/>
      <c r="D355" s="212"/>
      <c r="E355" s="256">
        <v>87</v>
      </c>
      <c r="F355" s="213">
        <v>472</v>
      </c>
      <c r="G355" s="251" t="s">
        <v>62</v>
      </c>
      <c r="H355" s="252"/>
      <c r="I355" s="252">
        <f>I356+I357+I358+I359+I360+I361+I362</f>
        <v>13300000</v>
      </c>
      <c r="J355" s="253">
        <f>J357+J358+J359+J361</f>
        <v>2753737.41</v>
      </c>
      <c r="K355" s="340">
        <f t="shared" si="3"/>
        <v>0.20704792556390977</v>
      </c>
    </row>
    <row r="356" spans="1:11" s="209" customFormat="1" ht="33" customHeight="1">
      <c r="A356" s="210"/>
      <c r="B356" s="211"/>
      <c r="C356" s="210"/>
      <c r="D356" s="212"/>
      <c r="E356" s="212" t="s">
        <v>726</v>
      </c>
      <c r="F356" s="213"/>
      <c r="G356" s="268" t="s">
        <v>305</v>
      </c>
      <c r="H356" s="252">
        <v>6000000</v>
      </c>
      <c r="I356" s="252">
        <v>5000000</v>
      </c>
      <c r="J356" s="253"/>
      <c r="K356" s="340">
        <f t="shared" si="3"/>
        <v>0</v>
      </c>
    </row>
    <row r="357" spans="1:11" s="209" customFormat="1" ht="21.75" customHeight="1">
      <c r="A357" s="210"/>
      <c r="B357" s="211"/>
      <c r="C357" s="210"/>
      <c r="D357" s="212"/>
      <c r="E357" s="212" t="s">
        <v>727</v>
      </c>
      <c r="F357" s="213"/>
      <c r="G357" s="268" t="s">
        <v>538</v>
      </c>
      <c r="H357" s="252">
        <v>400000</v>
      </c>
      <c r="I357" s="252">
        <v>300000</v>
      </c>
      <c r="J357" s="253">
        <v>330355</v>
      </c>
      <c r="K357" s="340">
        <f t="shared" si="3"/>
        <v>1.1011833333333334</v>
      </c>
    </row>
    <row r="358" spans="1:11" s="209" customFormat="1" ht="24" customHeight="1">
      <c r="A358" s="210"/>
      <c r="B358" s="211"/>
      <c r="C358" s="210"/>
      <c r="D358" s="212"/>
      <c r="E358" s="212" t="s">
        <v>728</v>
      </c>
      <c r="F358" s="213"/>
      <c r="G358" s="268" t="s">
        <v>776</v>
      </c>
      <c r="H358" s="252">
        <v>150000</v>
      </c>
      <c r="I358" s="252">
        <v>300000</v>
      </c>
      <c r="J358" s="253">
        <v>108695.65</v>
      </c>
      <c r="K358" s="340">
        <f t="shared" si="3"/>
        <v>0.36231883333333331</v>
      </c>
    </row>
    <row r="359" spans="1:11" s="209" customFormat="1" ht="30.75" customHeight="1">
      <c r="A359" s="210"/>
      <c r="B359" s="211"/>
      <c r="C359" s="210"/>
      <c r="D359" s="212"/>
      <c r="E359" s="212" t="s">
        <v>729</v>
      </c>
      <c r="F359" s="213"/>
      <c r="G359" s="268" t="s">
        <v>682</v>
      </c>
      <c r="H359" s="252"/>
      <c r="I359" s="252">
        <v>6000000</v>
      </c>
      <c r="J359" s="253">
        <v>1874686.76</v>
      </c>
      <c r="K359" s="340">
        <f t="shared" si="3"/>
        <v>0.31244779333333333</v>
      </c>
    </row>
    <row r="360" spans="1:11" s="209" customFormat="1" ht="30.75" customHeight="1">
      <c r="A360" s="210"/>
      <c r="B360" s="211"/>
      <c r="C360" s="210"/>
      <c r="D360" s="212"/>
      <c r="E360" s="212" t="s">
        <v>730</v>
      </c>
      <c r="F360" s="213"/>
      <c r="G360" s="268" t="s">
        <v>683</v>
      </c>
      <c r="H360" s="252"/>
      <c r="I360" s="252">
        <v>500000</v>
      </c>
      <c r="J360" s="253"/>
      <c r="K360" s="340">
        <f t="shared" si="3"/>
        <v>0</v>
      </c>
    </row>
    <row r="361" spans="1:11" s="209" customFormat="1" ht="30.75" customHeight="1">
      <c r="A361" s="210"/>
      <c r="B361" s="211"/>
      <c r="C361" s="210"/>
      <c r="D361" s="212"/>
      <c r="E361" s="212" t="s">
        <v>782</v>
      </c>
      <c r="F361" s="213"/>
      <c r="G361" s="268" t="s">
        <v>709</v>
      </c>
      <c r="H361" s="252"/>
      <c r="I361" s="252">
        <v>1000000</v>
      </c>
      <c r="J361" s="253">
        <v>440000</v>
      </c>
      <c r="K361" s="340">
        <f t="shared" si="3"/>
        <v>0.44</v>
      </c>
    </row>
    <row r="362" spans="1:11" s="209" customFormat="1" ht="30.75" customHeight="1">
      <c r="A362" s="210"/>
      <c r="B362" s="211"/>
      <c r="C362" s="210"/>
      <c r="D362" s="212"/>
      <c r="E362" s="212" t="s">
        <v>783</v>
      </c>
      <c r="F362" s="213"/>
      <c r="G362" s="268" t="s">
        <v>754</v>
      </c>
      <c r="H362" s="252"/>
      <c r="I362" s="252">
        <v>200000</v>
      </c>
      <c r="J362" s="253"/>
      <c r="K362" s="340">
        <f t="shared" si="3"/>
        <v>0</v>
      </c>
    </row>
    <row r="363" spans="1:11" s="209" customFormat="1" ht="30.75" customHeight="1">
      <c r="A363" s="210"/>
      <c r="B363" s="211"/>
      <c r="C363" s="210"/>
      <c r="D363" s="212"/>
      <c r="E363" s="212"/>
      <c r="F363" s="213"/>
      <c r="G363" s="268" t="s">
        <v>446</v>
      </c>
      <c r="H363" s="252"/>
      <c r="I363" s="264"/>
      <c r="J363" s="265"/>
      <c r="K363" s="340"/>
    </row>
    <row r="364" spans="1:11" s="209" customFormat="1" ht="22.5" customHeight="1">
      <c r="A364" s="210"/>
      <c r="B364" s="211"/>
      <c r="C364" s="210"/>
      <c r="D364" s="212"/>
      <c r="E364" s="212"/>
      <c r="F364" s="263" t="s">
        <v>14</v>
      </c>
      <c r="G364" s="268" t="s">
        <v>19</v>
      </c>
      <c r="H364" s="252"/>
      <c r="I364" s="264">
        <f>I355</f>
        <v>13300000</v>
      </c>
      <c r="J364" s="264">
        <f>J355</f>
        <v>2753737.41</v>
      </c>
      <c r="K364" s="340">
        <f t="shared" si="3"/>
        <v>0.20704792556390977</v>
      </c>
    </row>
    <row r="365" spans="1:11" s="209" customFormat="1" ht="22.5" customHeight="1">
      <c r="A365" s="210"/>
      <c r="B365" s="211"/>
      <c r="C365" s="210"/>
      <c r="D365" s="212"/>
      <c r="E365" s="212"/>
      <c r="F365" s="266"/>
      <c r="G365" s="268" t="s">
        <v>69</v>
      </c>
      <c r="H365" s="252"/>
      <c r="I365" s="264">
        <f>I364</f>
        <v>13300000</v>
      </c>
      <c r="J365" s="264">
        <f>J364</f>
        <v>2753737.41</v>
      </c>
      <c r="K365" s="340">
        <f t="shared" si="3"/>
        <v>0.20704792556390977</v>
      </c>
    </row>
    <row r="366" spans="1:11" s="209" customFormat="1" ht="22.5" customHeight="1">
      <c r="A366" s="210"/>
      <c r="B366" s="211"/>
      <c r="C366" s="210"/>
      <c r="D366" s="212"/>
      <c r="E366" s="212"/>
      <c r="F366" s="266"/>
      <c r="G366" s="251" t="s">
        <v>414</v>
      </c>
      <c r="H366" s="252"/>
      <c r="I366" s="264"/>
      <c r="J366" s="265"/>
      <c r="K366" s="340"/>
    </row>
    <row r="367" spans="1:11" s="209" customFormat="1" ht="22.5" customHeight="1">
      <c r="A367" s="210"/>
      <c r="B367" s="211"/>
      <c r="C367" s="210"/>
      <c r="D367" s="212"/>
      <c r="E367" s="212"/>
      <c r="F367" s="266" t="s">
        <v>14</v>
      </c>
      <c r="G367" s="251" t="s">
        <v>19</v>
      </c>
      <c r="H367" s="252"/>
      <c r="I367" s="264">
        <f>SUM(I365:I366)</f>
        <v>13300000</v>
      </c>
      <c r="J367" s="264">
        <f>SUM(J365:J366)</f>
        <v>2753737.41</v>
      </c>
      <c r="K367" s="340">
        <f t="shared" si="3"/>
        <v>0.20704792556390977</v>
      </c>
    </row>
    <row r="368" spans="1:11" s="209" customFormat="1" ht="22.5" customHeight="1">
      <c r="A368" s="210"/>
      <c r="B368" s="211"/>
      <c r="C368" s="210"/>
      <c r="D368" s="212"/>
      <c r="E368" s="212"/>
      <c r="F368" s="266"/>
      <c r="G368" s="251" t="s">
        <v>404</v>
      </c>
      <c r="H368" s="252"/>
      <c r="I368" s="264"/>
      <c r="J368" s="265"/>
      <c r="K368" s="340"/>
    </row>
    <row r="369" spans="1:11" s="209" customFormat="1" ht="22.5" customHeight="1">
      <c r="A369" s="210"/>
      <c r="B369" s="211"/>
      <c r="C369" s="210"/>
      <c r="D369" s="212"/>
      <c r="E369" s="212"/>
      <c r="F369" s="266" t="s">
        <v>14</v>
      </c>
      <c r="G369" s="251" t="s">
        <v>19</v>
      </c>
      <c r="H369" s="252"/>
      <c r="I369" s="264">
        <f>SUM(I367:I368)</f>
        <v>13300000</v>
      </c>
      <c r="J369" s="264">
        <f>SUM(J367:J368)</f>
        <v>2753737.41</v>
      </c>
      <c r="K369" s="340">
        <f t="shared" si="3"/>
        <v>0.20704792556390977</v>
      </c>
    </row>
    <row r="370" spans="1:11" s="209" customFormat="1" ht="22.5" customHeight="1">
      <c r="A370" s="210"/>
      <c r="B370" s="211"/>
      <c r="C370" s="210"/>
      <c r="D370" s="205" t="s">
        <v>799</v>
      </c>
      <c r="E370" s="203"/>
      <c r="F370" s="278"/>
      <c r="G370" s="279" t="s">
        <v>372</v>
      </c>
      <c r="H370" s="252"/>
      <c r="I370" s="252"/>
      <c r="J370" s="253"/>
      <c r="K370" s="340"/>
    </row>
    <row r="371" spans="1:11" s="209" customFormat="1" ht="22.5" customHeight="1">
      <c r="A371" s="210"/>
      <c r="B371" s="211"/>
      <c r="C371" s="210"/>
      <c r="D371" s="205"/>
      <c r="E371" s="203"/>
      <c r="F371" s="278"/>
      <c r="G371" s="279" t="s">
        <v>355</v>
      </c>
      <c r="H371" s="252"/>
      <c r="I371" s="252"/>
      <c r="J371" s="253"/>
      <c r="K371" s="340"/>
    </row>
    <row r="372" spans="1:11" s="209" customFormat="1" ht="22.5" customHeight="1">
      <c r="A372" s="210"/>
      <c r="B372" s="211"/>
      <c r="C372" s="210"/>
      <c r="D372" s="205" t="s">
        <v>800</v>
      </c>
      <c r="E372" s="203"/>
      <c r="F372" s="278"/>
      <c r="G372" s="279" t="s">
        <v>801</v>
      </c>
      <c r="H372" s="252"/>
      <c r="I372" s="252"/>
      <c r="J372" s="253"/>
      <c r="K372" s="340"/>
    </row>
    <row r="373" spans="1:11" s="209" customFormat="1" ht="26.25" customHeight="1">
      <c r="A373" s="210"/>
      <c r="B373" s="211"/>
      <c r="C373" s="205" t="s">
        <v>60</v>
      </c>
      <c r="D373" s="212"/>
      <c r="E373" s="260"/>
      <c r="F373" s="263"/>
      <c r="G373" s="207" t="s">
        <v>61</v>
      </c>
      <c r="H373" s="252"/>
      <c r="I373" s="252"/>
      <c r="J373" s="253"/>
      <c r="K373" s="340"/>
    </row>
    <row r="374" spans="1:11" s="209" customFormat="1" ht="27" customHeight="1">
      <c r="A374" s="210"/>
      <c r="B374" s="211"/>
      <c r="C374" s="210"/>
      <c r="D374" s="212"/>
      <c r="E374" s="212" t="s">
        <v>784</v>
      </c>
      <c r="F374" s="213">
        <v>472</v>
      </c>
      <c r="G374" s="268" t="s">
        <v>65</v>
      </c>
      <c r="H374" s="252">
        <v>7000000</v>
      </c>
      <c r="I374" s="252">
        <v>7400000</v>
      </c>
      <c r="J374" s="253">
        <v>688056</v>
      </c>
      <c r="K374" s="340">
        <f t="shared" si="3"/>
        <v>9.2980540540540543E-2</v>
      </c>
    </row>
    <row r="375" spans="1:11" s="209" customFormat="1" ht="22.5" customHeight="1">
      <c r="A375" s="210"/>
      <c r="B375" s="211"/>
      <c r="C375" s="210"/>
      <c r="D375" s="212"/>
      <c r="E375" s="212"/>
      <c r="F375" s="213"/>
      <c r="G375" s="251" t="s">
        <v>68</v>
      </c>
      <c r="H375" s="252"/>
      <c r="I375" s="264"/>
      <c r="J375" s="265"/>
      <c r="K375" s="340"/>
    </row>
    <row r="376" spans="1:11" s="209" customFormat="1" ht="22.5" customHeight="1">
      <c r="A376" s="210"/>
      <c r="B376" s="211"/>
      <c r="C376" s="210"/>
      <c r="D376" s="212"/>
      <c r="E376" s="212"/>
      <c r="F376" s="266" t="s">
        <v>14</v>
      </c>
      <c r="G376" s="271" t="s">
        <v>19</v>
      </c>
      <c r="H376" s="293">
        <f>SUM(H356:H374)</f>
        <v>13550000</v>
      </c>
      <c r="I376" s="294">
        <f>SUM(I374:I375)</f>
        <v>7400000</v>
      </c>
      <c r="J376" s="294">
        <f>SUM(J374:J375)</f>
        <v>688056</v>
      </c>
      <c r="K376" s="340">
        <f t="shared" si="3"/>
        <v>9.2980540540540543E-2</v>
      </c>
    </row>
    <row r="377" spans="1:11" s="209" customFormat="1" ht="17.25" customHeight="1">
      <c r="A377" s="210"/>
      <c r="B377" s="211"/>
      <c r="C377" s="210"/>
      <c r="D377" s="212"/>
      <c r="E377" s="212"/>
      <c r="F377" s="266"/>
      <c r="G377" s="271" t="s">
        <v>69</v>
      </c>
      <c r="H377" s="293">
        <f>H376</f>
        <v>13550000</v>
      </c>
      <c r="I377" s="294">
        <f>I376</f>
        <v>7400000</v>
      </c>
      <c r="J377" s="294">
        <f>J376</f>
        <v>688056</v>
      </c>
      <c r="K377" s="340">
        <f t="shared" si="3"/>
        <v>9.2980540540540543E-2</v>
      </c>
    </row>
    <row r="378" spans="1:11" s="209" customFormat="1" ht="17.25" customHeight="1">
      <c r="A378" s="210"/>
      <c r="B378" s="211"/>
      <c r="C378" s="210"/>
      <c r="D378" s="212"/>
      <c r="E378" s="212"/>
      <c r="F378" s="266"/>
      <c r="G378" s="251" t="s">
        <v>405</v>
      </c>
      <c r="H378" s="293"/>
      <c r="I378" s="294"/>
      <c r="J378" s="265"/>
      <c r="K378" s="340"/>
    </row>
    <row r="379" spans="1:11" s="209" customFormat="1" ht="17.25" customHeight="1">
      <c r="A379" s="210"/>
      <c r="B379" s="211"/>
      <c r="C379" s="210"/>
      <c r="D379" s="212"/>
      <c r="E379" s="212"/>
      <c r="F379" s="266" t="s">
        <v>14</v>
      </c>
      <c r="G379" s="251" t="s">
        <v>19</v>
      </c>
      <c r="H379" s="293"/>
      <c r="I379" s="294">
        <f>SUM(I377:I378)</f>
        <v>7400000</v>
      </c>
      <c r="J379" s="294">
        <f>SUM(J377:J378)</f>
        <v>688056</v>
      </c>
      <c r="K379" s="340">
        <f t="shared" si="3"/>
        <v>9.2980540540540543E-2</v>
      </c>
    </row>
    <row r="380" spans="1:11" s="209" customFormat="1" ht="17.25" customHeight="1">
      <c r="A380" s="210"/>
      <c r="B380" s="211"/>
      <c r="C380" s="210"/>
      <c r="D380" s="212"/>
      <c r="E380" s="212"/>
      <c r="F380" s="266"/>
      <c r="G380" s="251" t="s">
        <v>404</v>
      </c>
      <c r="H380" s="293"/>
      <c r="I380" s="294"/>
      <c r="J380" s="265"/>
      <c r="K380" s="340"/>
    </row>
    <row r="381" spans="1:11" s="209" customFormat="1" ht="17.25" customHeight="1">
      <c r="A381" s="210"/>
      <c r="B381" s="211"/>
      <c r="C381" s="210"/>
      <c r="D381" s="212"/>
      <c r="E381" s="212"/>
      <c r="F381" s="266" t="s">
        <v>14</v>
      </c>
      <c r="G381" s="251" t="s">
        <v>19</v>
      </c>
      <c r="H381" s="293"/>
      <c r="I381" s="294">
        <f>SUM(I379:I380)</f>
        <v>7400000</v>
      </c>
      <c r="J381" s="294">
        <f>SUM(J379:J380)</f>
        <v>688056</v>
      </c>
      <c r="K381" s="340">
        <f t="shared" si="3"/>
        <v>9.2980540540540543E-2</v>
      </c>
    </row>
    <row r="382" spans="1:11" s="209" customFormat="1" ht="17.25" customHeight="1">
      <c r="A382" s="210"/>
      <c r="B382" s="211"/>
      <c r="C382" s="210"/>
      <c r="D382" s="205" t="s">
        <v>799</v>
      </c>
      <c r="E382" s="203"/>
      <c r="F382" s="206"/>
      <c r="G382" s="207" t="s">
        <v>401</v>
      </c>
      <c r="H382" s="293"/>
      <c r="I382" s="293"/>
      <c r="J382" s="253"/>
      <c r="K382" s="340"/>
    </row>
    <row r="383" spans="1:11" s="209" customFormat="1" ht="17.25" customHeight="1">
      <c r="A383" s="210"/>
      <c r="B383" s="211"/>
      <c r="C383" s="210"/>
      <c r="D383" s="205"/>
      <c r="E383" s="203"/>
      <c r="F383" s="206"/>
      <c r="G383" s="279" t="s">
        <v>373</v>
      </c>
      <c r="H383" s="293"/>
      <c r="I383" s="293"/>
      <c r="J383" s="253"/>
      <c r="K383" s="340"/>
    </row>
    <row r="384" spans="1:11" s="209" customFormat="1" ht="17.25" customHeight="1">
      <c r="A384" s="210"/>
      <c r="B384" s="211"/>
      <c r="C384" s="210"/>
      <c r="D384" s="205" t="s">
        <v>807</v>
      </c>
      <c r="E384" s="203"/>
      <c r="F384" s="206"/>
      <c r="G384" s="279" t="s">
        <v>624</v>
      </c>
      <c r="H384" s="293"/>
      <c r="I384" s="293"/>
      <c r="J384" s="253"/>
      <c r="K384" s="340"/>
    </row>
    <row r="385" spans="1:11" s="209" customFormat="1" ht="17.25" customHeight="1">
      <c r="A385" s="210"/>
      <c r="B385" s="211"/>
      <c r="C385" s="203">
        <v>980</v>
      </c>
      <c r="D385" s="212"/>
      <c r="E385" s="210"/>
      <c r="F385" s="266"/>
      <c r="G385" s="207" t="s">
        <v>71</v>
      </c>
      <c r="H385" s="252"/>
      <c r="I385" s="252"/>
      <c r="J385" s="253"/>
      <c r="K385" s="340"/>
    </row>
    <row r="386" spans="1:11" s="209" customFormat="1" ht="17.25" customHeight="1">
      <c r="A386" s="210"/>
      <c r="B386" s="211"/>
      <c r="C386" s="203"/>
      <c r="D386" s="212"/>
      <c r="E386" s="210">
        <v>89</v>
      </c>
      <c r="F386" s="266" t="s">
        <v>98</v>
      </c>
      <c r="G386" s="251" t="s">
        <v>509</v>
      </c>
      <c r="H386" s="252"/>
      <c r="I386" s="252">
        <v>150000</v>
      </c>
      <c r="J386" s="253"/>
      <c r="K386" s="340">
        <f t="shared" si="3"/>
        <v>0</v>
      </c>
    </row>
    <row r="387" spans="1:11" s="209" customFormat="1" ht="18" customHeight="1">
      <c r="A387" s="210"/>
      <c r="B387" s="211"/>
      <c r="C387" s="203"/>
      <c r="D387" s="212"/>
      <c r="E387" s="210">
        <v>90</v>
      </c>
      <c r="F387" s="266" t="s">
        <v>98</v>
      </c>
      <c r="G387" s="251" t="s">
        <v>510</v>
      </c>
      <c r="H387" s="252"/>
      <c r="I387" s="252">
        <v>1500000</v>
      </c>
      <c r="J387" s="253">
        <v>200000</v>
      </c>
      <c r="K387" s="340">
        <f t="shared" si="3"/>
        <v>0.13333333333333333</v>
      </c>
    </row>
    <row r="388" spans="1:11" s="209" customFormat="1" ht="18" customHeight="1">
      <c r="A388" s="210"/>
      <c r="B388" s="211"/>
      <c r="C388" s="203"/>
      <c r="D388" s="212"/>
      <c r="E388" s="210"/>
      <c r="F388" s="266"/>
      <c r="G388" s="251" t="s">
        <v>75</v>
      </c>
      <c r="H388" s="252"/>
      <c r="I388" s="252"/>
      <c r="J388" s="253"/>
      <c r="K388" s="340"/>
    </row>
    <row r="389" spans="1:11" s="209" customFormat="1" ht="18" customHeight="1">
      <c r="A389" s="210"/>
      <c r="B389" s="211"/>
      <c r="C389" s="203"/>
      <c r="D389" s="212"/>
      <c r="E389" s="210"/>
      <c r="F389" s="266" t="s">
        <v>14</v>
      </c>
      <c r="G389" s="271" t="s">
        <v>19</v>
      </c>
      <c r="H389" s="252"/>
      <c r="I389" s="280">
        <f>I386+I387</f>
        <v>1650000</v>
      </c>
      <c r="J389" s="280">
        <f>J386+J387</f>
        <v>200000</v>
      </c>
      <c r="K389" s="340">
        <f t="shared" si="3"/>
        <v>0.12121212121212122</v>
      </c>
    </row>
    <row r="390" spans="1:11" s="209" customFormat="1" ht="18" customHeight="1">
      <c r="A390" s="210"/>
      <c r="B390" s="211"/>
      <c r="C390" s="203"/>
      <c r="D390" s="212"/>
      <c r="E390" s="210"/>
      <c r="F390" s="266"/>
      <c r="G390" s="295" t="s">
        <v>414</v>
      </c>
      <c r="H390" s="252"/>
      <c r="I390" s="252"/>
      <c r="J390" s="253"/>
      <c r="K390" s="340"/>
    </row>
    <row r="391" spans="1:11" s="209" customFormat="1" ht="18" customHeight="1">
      <c r="A391" s="210"/>
      <c r="B391" s="211"/>
      <c r="C391" s="203"/>
      <c r="D391" s="212"/>
      <c r="E391" s="210"/>
      <c r="F391" s="266" t="s">
        <v>14</v>
      </c>
      <c r="G391" s="251" t="s">
        <v>19</v>
      </c>
      <c r="H391" s="252"/>
      <c r="I391" s="280">
        <f>I389</f>
        <v>1650000</v>
      </c>
      <c r="J391" s="280">
        <f>J389</f>
        <v>200000</v>
      </c>
      <c r="K391" s="340">
        <f t="shared" si="3"/>
        <v>0.12121212121212122</v>
      </c>
    </row>
    <row r="392" spans="1:11" s="209" customFormat="1" ht="18" customHeight="1">
      <c r="A392" s="210"/>
      <c r="B392" s="211"/>
      <c r="C392" s="203"/>
      <c r="D392" s="212"/>
      <c r="E392" s="210"/>
      <c r="F392" s="266"/>
      <c r="G392" s="251" t="s">
        <v>404</v>
      </c>
      <c r="H392" s="252"/>
      <c r="I392" s="252"/>
      <c r="J392" s="253"/>
      <c r="K392" s="340"/>
    </row>
    <row r="393" spans="1:11" s="209" customFormat="1" ht="18" customHeight="1">
      <c r="A393" s="210"/>
      <c r="B393" s="211"/>
      <c r="C393" s="203"/>
      <c r="D393" s="212"/>
      <c r="E393" s="210"/>
      <c r="F393" s="266" t="s">
        <v>14</v>
      </c>
      <c r="G393" s="251" t="s">
        <v>19</v>
      </c>
      <c r="H393" s="252"/>
      <c r="I393" s="280">
        <f>I391</f>
        <v>1650000</v>
      </c>
      <c r="J393" s="280">
        <f>J391</f>
        <v>200000</v>
      </c>
      <c r="K393" s="340">
        <f t="shared" ref="K393:K455" si="4">J393/I393</f>
        <v>0.12121212121212122</v>
      </c>
    </row>
    <row r="394" spans="1:11" s="209" customFormat="1" ht="18" customHeight="1">
      <c r="A394" s="210"/>
      <c r="B394" s="211"/>
      <c r="C394" s="203"/>
      <c r="D394" s="212"/>
      <c r="E394" s="210"/>
      <c r="F394" s="266"/>
      <c r="G394" s="296" t="s">
        <v>518</v>
      </c>
      <c r="H394" s="252"/>
      <c r="I394" s="280">
        <f>I393</f>
        <v>1650000</v>
      </c>
      <c r="J394" s="280">
        <f>J393</f>
        <v>200000</v>
      </c>
      <c r="K394" s="340">
        <f t="shared" si="4"/>
        <v>0.12121212121212122</v>
      </c>
    </row>
    <row r="395" spans="1:11" s="209" customFormat="1" ht="18" customHeight="1">
      <c r="A395" s="210"/>
      <c r="B395" s="211"/>
      <c r="C395" s="203"/>
      <c r="D395" s="205"/>
      <c r="E395" s="210"/>
      <c r="F395" s="266"/>
      <c r="G395" s="207" t="s">
        <v>401</v>
      </c>
      <c r="H395" s="252"/>
      <c r="I395" s="252"/>
      <c r="J395" s="253"/>
      <c r="K395" s="340"/>
    </row>
    <row r="396" spans="1:11" s="209" customFormat="1" ht="18" customHeight="1">
      <c r="A396" s="210"/>
      <c r="B396" s="211"/>
      <c r="C396" s="203"/>
      <c r="D396" s="212"/>
      <c r="E396" s="210"/>
      <c r="F396" s="266"/>
      <c r="G396" s="207" t="s">
        <v>373</v>
      </c>
      <c r="H396" s="252"/>
      <c r="I396" s="252"/>
      <c r="J396" s="253"/>
      <c r="K396" s="340"/>
    </row>
    <row r="397" spans="1:11" s="209" customFormat="1" ht="18" customHeight="1">
      <c r="A397" s="210"/>
      <c r="B397" s="211"/>
      <c r="C397" s="203"/>
      <c r="D397" s="205" t="s">
        <v>807</v>
      </c>
      <c r="E397" s="210"/>
      <c r="F397" s="266"/>
      <c r="G397" s="279" t="s">
        <v>624</v>
      </c>
      <c r="H397" s="252"/>
      <c r="I397" s="252"/>
      <c r="J397" s="253"/>
      <c r="K397" s="340"/>
    </row>
    <row r="398" spans="1:11" s="209" customFormat="1" ht="18" customHeight="1">
      <c r="A398" s="210"/>
      <c r="B398" s="211"/>
      <c r="C398" s="210"/>
      <c r="D398" s="212"/>
      <c r="E398" s="256">
        <v>91</v>
      </c>
      <c r="F398" s="213">
        <v>472</v>
      </c>
      <c r="G398" s="251" t="s">
        <v>437</v>
      </c>
      <c r="H398" s="252">
        <v>7000000</v>
      </c>
      <c r="I398" s="252">
        <v>5000000</v>
      </c>
      <c r="J398" s="253">
        <v>983946</v>
      </c>
      <c r="K398" s="340">
        <f t="shared" si="4"/>
        <v>0.1967892</v>
      </c>
    </row>
    <row r="399" spans="1:11" s="209" customFormat="1" ht="29.25" customHeight="1">
      <c r="A399" s="210"/>
      <c r="B399" s="211"/>
      <c r="C399" s="210"/>
      <c r="D399" s="212"/>
      <c r="E399" s="256">
        <v>92</v>
      </c>
      <c r="F399" s="213">
        <v>472</v>
      </c>
      <c r="G399" s="251" t="s">
        <v>476</v>
      </c>
      <c r="H399" s="252"/>
      <c r="I399" s="252">
        <v>3500000</v>
      </c>
      <c r="J399" s="253">
        <v>840689.59</v>
      </c>
      <c r="K399" s="340">
        <f t="shared" si="4"/>
        <v>0.24019702571428569</v>
      </c>
    </row>
    <row r="400" spans="1:11" s="209" customFormat="1" ht="25.5" customHeight="1">
      <c r="A400" s="210"/>
      <c r="B400" s="211"/>
      <c r="C400" s="210"/>
      <c r="D400" s="212"/>
      <c r="E400" s="256">
        <v>93</v>
      </c>
      <c r="F400" s="213">
        <v>472</v>
      </c>
      <c r="G400" s="251" t="s">
        <v>477</v>
      </c>
      <c r="H400" s="252"/>
      <c r="I400" s="252">
        <v>600000</v>
      </c>
      <c r="J400" s="253"/>
      <c r="K400" s="340">
        <f t="shared" si="4"/>
        <v>0</v>
      </c>
    </row>
    <row r="401" spans="1:14" s="209" customFormat="1" ht="25.5" customHeight="1">
      <c r="A401" s="210"/>
      <c r="B401" s="211"/>
      <c r="C401" s="210"/>
      <c r="D401" s="212"/>
      <c r="E401" s="256">
        <v>94</v>
      </c>
      <c r="F401" s="213">
        <v>472</v>
      </c>
      <c r="G401" s="251" t="s">
        <v>72</v>
      </c>
      <c r="H401" s="252">
        <v>7000000</v>
      </c>
      <c r="I401" s="252">
        <v>4000000</v>
      </c>
      <c r="J401" s="253">
        <v>865574.59</v>
      </c>
      <c r="K401" s="340">
        <f t="shared" si="4"/>
        <v>0.21639364749999998</v>
      </c>
    </row>
    <row r="402" spans="1:14" s="209" customFormat="1" ht="24.75" customHeight="1">
      <c r="A402" s="210"/>
      <c r="B402" s="211"/>
      <c r="C402" s="210"/>
      <c r="D402" s="212"/>
      <c r="E402" s="256">
        <v>95</v>
      </c>
      <c r="F402" s="213">
        <v>472</v>
      </c>
      <c r="G402" s="251" t="s">
        <v>753</v>
      </c>
      <c r="H402" s="252">
        <v>5000000</v>
      </c>
      <c r="I402" s="252">
        <v>3500000</v>
      </c>
      <c r="J402" s="253"/>
      <c r="K402" s="340">
        <f t="shared" si="4"/>
        <v>0</v>
      </c>
    </row>
    <row r="403" spans="1:14" s="209" customFormat="1" ht="24.75" customHeight="1">
      <c r="A403" s="210"/>
      <c r="B403" s="211"/>
      <c r="C403" s="210"/>
      <c r="D403" s="212"/>
      <c r="E403" s="256">
        <v>96</v>
      </c>
      <c r="F403" s="213">
        <v>472</v>
      </c>
      <c r="G403" s="251" t="s">
        <v>785</v>
      </c>
      <c r="H403" s="252"/>
      <c r="I403" s="252">
        <v>500000</v>
      </c>
      <c r="J403" s="253"/>
      <c r="K403" s="340">
        <f t="shared" si="4"/>
        <v>0</v>
      </c>
    </row>
    <row r="404" spans="1:14" s="209" customFormat="1" ht="24.75" customHeight="1">
      <c r="A404" s="210"/>
      <c r="B404" s="211"/>
      <c r="C404" s="210"/>
      <c r="D404" s="212"/>
      <c r="E404" s="256">
        <v>97</v>
      </c>
      <c r="F404" s="213">
        <v>472</v>
      </c>
      <c r="G404" s="251" t="s">
        <v>73</v>
      </c>
      <c r="H404" s="252">
        <v>33000000</v>
      </c>
      <c r="I404" s="252">
        <v>11000000</v>
      </c>
      <c r="J404" s="253">
        <v>2523803.6</v>
      </c>
      <c r="K404" s="340">
        <f t="shared" si="4"/>
        <v>0.22943669090909091</v>
      </c>
    </row>
    <row r="405" spans="1:14" s="209" customFormat="1" ht="21" customHeight="1">
      <c r="A405" s="210"/>
      <c r="B405" s="211"/>
      <c r="C405" s="210"/>
      <c r="D405" s="212"/>
      <c r="E405" s="256">
        <v>98</v>
      </c>
      <c r="F405" s="213">
        <v>472</v>
      </c>
      <c r="G405" s="251" t="s">
        <v>74</v>
      </c>
      <c r="H405" s="252">
        <v>31000000</v>
      </c>
      <c r="I405" s="252">
        <v>14300000</v>
      </c>
      <c r="J405" s="253">
        <v>5274948.6500000004</v>
      </c>
      <c r="K405" s="340">
        <f t="shared" si="4"/>
        <v>0.368877527972028</v>
      </c>
    </row>
    <row r="406" spans="1:14" s="209" customFormat="1" ht="24.75" customHeight="1">
      <c r="A406" s="210"/>
      <c r="B406" s="211"/>
      <c r="C406" s="210"/>
      <c r="D406" s="212"/>
      <c r="E406" s="210"/>
      <c r="F406" s="213"/>
      <c r="G406" s="295" t="s">
        <v>414</v>
      </c>
      <c r="H406" s="252"/>
      <c r="I406" s="252"/>
      <c r="J406" s="253"/>
      <c r="K406" s="340"/>
    </row>
    <row r="407" spans="1:14" s="209" customFormat="1" ht="15" customHeight="1">
      <c r="A407" s="210"/>
      <c r="B407" s="211"/>
      <c r="C407" s="210"/>
      <c r="D407" s="212"/>
      <c r="E407" s="210"/>
      <c r="F407" s="266" t="s">
        <v>14</v>
      </c>
      <c r="G407" s="251" t="s">
        <v>19</v>
      </c>
      <c r="H407" s="252"/>
      <c r="I407" s="280">
        <f>I398+I399+I400+I401+I402+I404+I405+I406+I403</f>
        <v>42400000</v>
      </c>
      <c r="J407" s="280">
        <f>J398+J399+J400+J401+J402+J404+J405+J406+J403</f>
        <v>10488962.43</v>
      </c>
      <c r="K407" s="340">
        <f t="shared" si="4"/>
        <v>0.24738118938679243</v>
      </c>
    </row>
    <row r="408" spans="1:14" s="209" customFormat="1" ht="15" customHeight="1">
      <c r="A408" s="210"/>
      <c r="B408" s="297"/>
      <c r="C408" s="298"/>
      <c r="D408" s="299"/>
      <c r="E408" s="298"/>
      <c r="F408" s="275"/>
      <c r="G408" s="300" t="s">
        <v>75</v>
      </c>
      <c r="H408" s="252"/>
      <c r="I408" s="264"/>
      <c r="J408" s="265"/>
      <c r="K408" s="340"/>
    </row>
    <row r="409" spans="1:14" s="209" customFormat="1" ht="15" customHeight="1">
      <c r="A409" s="210"/>
      <c r="B409" s="297"/>
      <c r="C409" s="298"/>
      <c r="D409" s="299"/>
      <c r="E409" s="298"/>
      <c r="F409" s="301" t="s">
        <v>14</v>
      </c>
      <c r="G409" s="276" t="s">
        <v>19</v>
      </c>
      <c r="H409" s="264">
        <f>SUM(H398:H405)</f>
        <v>83000000</v>
      </c>
      <c r="I409" s="264">
        <f>I398+I401+I402+I404+I405+I399+I400+I386+I387+I403</f>
        <v>44050000</v>
      </c>
      <c r="J409" s="264">
        <f>J398+J401+J402+J404+J405+J399+J400+J386+J387+J403</f>
        <v>10688962.43</v>
      </c>
      <c r="K409" s="340">
        <f t="shared" si="4"/>
        <v>0.24265521975028376</v>
      </c>
    </row>
    <row r="410" spans="1:14" s="209" customFormat="1" ht="15" customHeight="1">
      <c r="A410" s="210"/>
      <c r="B410" s="211"/>
      <c r="C410" s="210"/>
      <c r="D410" s="212"/>
      <c r="E410" s="210"/>
      <c r="F410" s="266"/>
      <c r="G410" s="268" t="s">
        <v>76</v>
      </c>
      <c r="H410" s="252">
        <f>H409</f>
        <v>83000000</v>
      </c>
      <c r="I410" s="264">
        <f>I409</f>
        <v>44050000</v>
      </c>
      <c r="J410" s="264">
        <f>J409</f>
        <v>10688962.43</v>
      </c>
      <c r="K410" s="340">
        <f t="shared" si="4"/>
        <v>0.24265521975028376</v>
      </c>
    </row>
    <row r="411" spans="1:14" s="209" customFormat="1" ht="13.5" customHeight="1">
      <c r="A411" s="210"/>
      <c r="B411" s="211"/>
      <c r="C411" s="210"/>
      <c r="D411" s="212"/>
      <c r="E411" s="210"/>
      <c r="F411" s="266"/>
      <c r="G411" s="251" t="s">
        <v>414</v>
      </c>
      <c r="H411" s="252"/>
      <c r="I411" s="264">
        <f>+I410</f>
        <v>44050000</v>
      </c>
      <c r="J411" s="264">
        <f>+J410</f>
        <v>10688962.43</v>
      </c>
      <c r="K411" s="340">
        <f t="shared" si="4"/>
        <v>0.24265521975028376</v>
      </c>
      <c r="N411" s="214"/>
    </row>
    <row r="412" spans="1:14" s="209" customFormat="1" ht="19.5" customHeight="1">
      <c r="A412" s="210"/>
      <c r="B412" s="211"/>
      <c r="C412" s="210"/>
      <c r="D412" s="212"/>
      <c r="E412" s="210"/>
      <c r="F412" s="266" t="s">
        <v>14</v>
      </c>
      <c r="G412" s="251" t="s">
        <v>19</v>
      </c>
      <c r="H412" s="252"/>
      <c r="I412" s="264">
        <f>I411</f>
        <v>44050000</v>
      </c>
      <c r="J412" s="264">
        <f>J411</f>
        <v>10688962.43</v>
      </c>
      <c r="K412" s="340">
        <f t="shared" si="4"/>
        <v>0.24265521975028376</v>
      </c>
    </row>
    <row r="413" spans="1:14" s="209" customFormat="1" ht="13.5">
      <c r="A413" s="210"/>
      <c r="B413" s="211"/>
      <c r="C413" s="210"/>
      <c r="D413" s="212"/>
      <c r="E413" s="210"/>
      <c r="F413" s="266"/>
      <c r="G413" s="251" t="s">
        <v>404</v>
      </c>
      <c r="H413" s="252"/>
      <c r="I413" s="264"/>
      <c r="J413" s="265"/>
      <c r="K413" s="340"/>
    </row>
    <row r="414" spans="1:14" s="209" customFormat="1" ht="13.5">
      <c r="A414" s="210"/>
      <c r="B414" s="211"/>
      <c r="C414" s="210"/>
      <c r="D414" s="212"/>
      <c r="E414" s="210"/>
      <c r="F414" s="266" t="s">
        <v>14</v>
      </c>
      <c r="G414" s="251" t="s">
        <v>19</v>
      </c>
      <c r="H414" s="252"/>
      <c r="I414" s="264">
        <f>SUM(I412:I413)</f>
        <v>44050000</v>
      </c>
      <c r="J414" s="264">
        <f>SUM(J412:J413)</f>
        <v>10688962.43</v>
      </c>
      <c r="K414" s="340">
        <f t="shared" si="4"/>
        <v>0.24265521975028376</v>
      </c>
    </row>
    <row r="415" spans="1:14" s="209" customFormat="1" ht="13.5">
      <c r="A415" s="210"/>
      <c r="B415" s="211"/>
      <c r="C415" s="210"/>
      <c r="D415" s="259" t="s">
        <v>385</v>
      </c>
      <c r="E415" s="210"/>
      <c r="F415" s="266"/>
      <c r="G415" s="207" t="s">
        <v>487</v>
      </c>
      <c r="H415" s="252"/>
      <c r="I415" s="264"/>
      <c r="J415" s="265"/>
      <c r="K415" s="340"/>
    </row>
    <row r="416" spans="1:14" s="209" customFormat="1" ht="13.5">
      <c r="A416" s="210"/>
      <c r="B416" s="211"/>
      <c r="C416" s="210"/>
      <c r="D416" s="212"/>
      <c r="E416" s="210"/>
      <c r="F416" s="266"/>
      <c r="G416" s="207" t="s">
        <v>355</v>
      </c>
      <c r="H416" s="252"/>
      <c r="I416" s="264"/>
      <c r="J416" s="265"/>
      <c r="K416" s="340"/>
    </row>
    <row r="417" spans="1:11" s="209" customFormat="1" ht="13.5">
      <c r="A417" s="210"/>
      <c r="B417" s="211"/>
      <c r="C417" s="210"/>
      <c r="D417" s="259" t="s">
        <v>384</v>
      </c>
      <c r="E417" s="210"/>
      <c r="F417" s="266"/>
      <c r="G417" s="207" t="s">
        <v>795</v>
      </c>
      <c r="H417" s="252"/>
      <c r="I417" s="264"/>
      <c r="J417" s="265"/>
      <c r="K417" s="340"/>
    </row>
    <row r="418" spans="1:11" s="209" customFormat="1" ht="13.5">
      <c r="A418" s="210"/>
      <c r="B418" s="211"/>
      <c r="C418" s="203">
        <v>960</v>
      </c>
      <c r="D418" s="212"/>
      <c r="E418" s="210"/>
      <c r="F418" s="266"/>
      <c r="G418" s="207" t="s">
        <v>486</v>
      </c>
      <c r="H418" s="252"/>
      <c r="I418" s="264"/>
      <c r="J418" s="265"/>
      <c r="K418" s="340"/>
    </row>
    <row r="419" spans="1:11" s="209" customFormat="1" ht="13.5">
      <c r="A419" s="210"/>
      <c r="B419" s="211"/>
      <c r="C419" s="210"/>
      <c r="D419" s="212"/>
      <c r="E419" s="210">
        <v>99</v>
      </c>
      <c r="F419" s="266" t="s">
        <v>121</v>
      </c>
      <c r="G419" s="251" t="s">
        <v>488</v>
      </c>
      <c r="H419" s="252"/>
      <c r="I419" s="252">
        <v>500000</v>
      </c>
      <c r="J419" s="253">
        <v>69300</v>
      </c>
      <c r="K419" s="340">
        <f t="shared" si="4"/>
        <v>0.1386</v>
      </c>
    </row>
    <row r="420" spans="1:11" s="209" customFormat="1" ht="13.5">
      <c r="A420" s="210"/>
      <c r="B420" s="211"/>
      <c r="C420" s="210"/>
      <c r="D420" s="212"/>
      <c r="E420" s="210">
        <v>100</v>
      </c>
      <c r="F420" s="266" t="s">
        <v>121</v>
      </c>
      <c r="G420" s="251" t="s">
        <v>576</v>
      </c>
      <c r="H420" s="252"/>
      <c r="I420" s="252">
        <v>1700000</v>
      </c>
      <c r="J420" s="265"/>
      <c r="K420" s="340">
        <f t="shared" si="4"/>
        <v>0</v>
      </c>
    </row>
    <row r="421" spans="1:11" s="209" customFormat="1" ht="13.5">
      <c r="A421" s="210"/>
      <c r="B421" s="211"/>
      <c r="C421" s="210"/>
      <c r="D421" s="212"/>
      <c r="E421" s="210"/>
      <c r="F421" s="266"/>
      <c r="G421" s="300" t="s">
        <v>489</v>
      </c>
      <c r="H421" s="252"/>
      <c r="I421" s="264"/>
      <c r="J421" s="265"/>
      <c r="K421" s="340"/>
    </row>
    <row r="422" spans="1:11" s="209" customFormat="1" ht="13.5">
      <c r="A422" s="210"/>
      <c r="B422" s="211"/>
      <c r="C422" s="210"/>
      <c r="D422" s="212"/>
      <c r="E422" s="210"/>
      <c r="F422" s="301" t="s">
        <v>14</v>
      </c>
      <c r="G422" s="276" t="s">
        <v>19</v>
      </c>
      <c r="H422" s="252"/>
      <c r="I422" s="264">
        <f>I419+I420</f>
        <v>2200000</v>
      </c>
      <c r="J422" s="264">
        <f>J419+J420</f>
        <v>69300</v>
      </c>
      <c r="K422" s="340">
        <f t="shared" si="4"/>
        <v>3.15E-2</v>
      </c>
    </row>
    <row r="423" spans="1:11" s="209" customFormat="1" ht="13.5">
      <c r="A423" s="210"/>
      <c r="B423" s="211"/>
      <c r="C423" s="210"/>
      <c r="D423" s="212"/>
      <c r="E423" s="210"/>
      <c r="F423" s="266"/>
      <c r="G423" s="268" t="s">
        <v>490</v>
      </c>
      <c r="H423" s="252"/>
      <c r="I423" s="264">
        <f>I422</f>
        <v>2200000</v>
      </c>
      <c r="J423" s="264">
        <f>J422</f>
        <v>69300</v>
      </c>
      <c r="K423" s="340">
        <f t="shared" si="4"/>
        <v>3.15E-2</v>
      </c>
    </row>
    <row r="424" spans="1:11" s="209" customFormat="1" ht="27">
      <c r="A424" s="210"/>
      <c r="B424" s="211"/>
      <c r="C424" s="210"/>
      <c r="D424" s="212"/>
      <c r="E424" s="210"/>
      <c r="F424" s="266"/>
      <c r="G424" s="251" t="s">
        <v>405</v>
      </c>
      <c r="H424" s="252"/>
      <c r="I424" s="264"/>
      <c r="J424" s="265"/>
      <c r="K424" s="340"/>
    </row>
    <row r="425" spans="1:11" s="209" customFormat="1" ht="13.5">
      <c r="A425" s="210"/>
      <c r="B425" s="211"/>
      <c r="C425" s="210"/>
      <c r="D425" s="212"/>
      <c r="E425" s="210"/>
      <c r="F425" s="266" t="s">
        <v>14</v>
      </c>
      <c r="G425" s="251" t="s">
        <v>19</v>
      </c>
      <c r="H425" s="252"/>
      <c r="I425" s="264">
        <f>I423</f>
        <v>2200000</v>
      </c>
      <c r="J425" s="264">
        <f>J423</f>
        <v>69300</v>
      </c>
      <c r="K425" s="340">
        <f t="shared" si="4"/>
        <v>3.15E-2</v>
      </c>
    </row>
    <row r="426" spans="1:11" s="209" customFormat="1" ht="13.5">
      <c r="A426" s="210"/>
      <c r="B426" s="211"/>
      <c r="C426" s="210"/>
      <c r="D426" s="212"/>
      <c r="E426" s="210"/>
      <c r="F426" s="266"/>
      <c r="G426" s="251" t="s">
        <v>428</v>
      </c>
      <c r="H426" s="252"/>
      <c r="I426" s="264"/>
      <c r="J426" s="265"/>
      <c r="K426" s="340"/>
    </row>
    <row r="427" spans="1:11" s="209" customFormat="1" ht="13.5">
      <c r="A427" s="210"/>
      <c r="B427" s="211"/>
      <c r="C427" s="210"/>
      <c r="D427" s="212"/>
      <c r="E427" s="210"/>
      <c r="F427" s="266" t="s">
        <v>14</v>
      </c>
      <c r="G427" s="251" t="s">
        <v>19</v>
      </c>
      <c r="H427" s="252"/>
      <c r="I427" s="264">
        <f>I425</f>
        <v>2200000</v>
      </c>
      <c r="J427" s="264">
        <f>J425</f>
        <v>69300</v>
      </c>
      <c r="K427" s="340">
        <f t="shared" si="4"/>
        <v>3.15E-2</v>
      </c>
    </row>
    <row r="428" spans="1:11" s="209" customFormat="1" ht="13.5">
      <c r="A428" s="210"/>
      <c r="B428" s="211"/>
      <c r="C428" s="210"/>
      <c r="D428" s="205" t="s">
        <v>359</v>
      </c>
      <c r="E428" s="203"/>
      <c r="F428" s="278"/>
      <c r="G428" s="282" t="s">
        <v>378</v>
      </c>
      <c r="H428" s="252"/>
      <c r="I428" s="252"/>
      <c r="J428" s="253"/>
      <c r="K428" s="340"/>
    </row>
    <row r="429" spans="1:11" s="209" customFormat="1" ht="13.5">
      <c r="A429" s="210"/>
      <c r="B429" s="211"/>
      <c r="C429" s="210"/>
      <c r="D429" s="205"/>
      <c r="E429" s="203"/>
      <c r="F429" s="278"/>
      <c r="G429" s="282" t="s">
        <v>376</v>
      </c>
      <c r="H429" s="252"/>
      <c r="I429" s="252"/>
      <c r="J429" s="253"/>
      <c r="K429" s="340"/>
    </row>
    <row r="430" spans="1:11" s="209" customFormat="1" ht="25.5">
      <c r="A430" s="210"/>
      <c r="B430" s="211"/>
      <c r="C430" s="210"/>
      <c r="D430" s="205" t="s">
        <v>625</v>
      </c>
      <c r="E430" s="203"/>
      <c r="F430" s="278"/>
      <c r="G430" s="282" t="s">
        <v>626</v>
      </c>
      <c r="H430" s="252"/>
      <c r="I430" s="252"/>
      <c r="J430" s="253"/>
      <c r="K430" s="340"/>
    </row>
    <row r="431" spans="1:11" s="209" customFormat="1" ht="13.5">
      <c r="A431" s="210"/>
      <c r="B431" s="211"/>
      <c r="C431" s="203">
        <v>830</v>
      </c>
      <c r="D431" s="212"/>
      <c r="E431" s="210"/>
      <c r="F431" s="266"/>
      <c r="G431" s="269" t="s">
        <v>77</v>
      </c>
      <c r="H431" s="252"/>
      <c r="I431" s="252"/>
      <c r="J431" s="253"/>
      <c r="K431" s="340"/>
    </row>
    <row r="432" spans="1:11" s="209" customFormat="1" ht="13.5">
      <c r="A432" s="210"/>
      <c r="B432" s="211"/>
      <c r="C432" s="233"/>
      <c r="D432" s="302"/>
      <c r="E432" s="260">
        <v>101</v>
      </c>
      <c r="F432" s="261">
        <v>423</v>
      </c>
      <c r="G432" s="262" t="s">
        <v>11</v>
      </c>
      <c r="H432" s="252">
        <v>1000000</v>
      </c>
      <c r="I432" s="252">
        <v>500000</v>
      </c>
      <c r="J432" s="253">
        <f>35160+175000</f>
        <v>210160</v>
      </c>
      <c r="K432" s="340">
        <f t="shared" si="4"/>
        <v>0.42032000000000003</v>
      </c>
    </row>
    <row r="433" spans="1:11" s="209" customFormat="1" ht="13.5">
      <c r="A433" s="210"/>
      <c r="B433" s="211"/>
      <c r="C433" s="233"/>
      <c r="D433" s="302"/>
      <c r="E433" s="260">
        <v>102</v>
      </c>
      <c r="F433" s="261">
        <v>424</v>
      </c>
      <c r="G433" s="262" t="s">
        <v>33</v>
      </c>
      <c r="H433" s="252"/>
      <c r="I433" s="252"/>
      <c r="J433" s="253"/>
      <c r="K433" s="340"/>
    </row>
    <row r="434" spans="1:11" s="209" customFormat="1" ht="15" customHeight="1">
      <c r="A434" s="210"/>
      <c r="B434" s="211"/>
      <c r="C434" s="233"/>
      <c r="D434" s="302"/>
      <c r="E434" s="260">
        <v>103</v>
      </c>
      <c r="F434" s="261">
        <v>454</v>
      </c>
      <c r="G434" s="262" t="s">
        <v>294</v>
      </c>
      <c r="H434" s="252"/>
      <c r="I434" s="252">
        <v>6000000</v>
      </c>
      <c r="J434" s="253"/>
      <c r="K434" s="340">
        <f t="shared" si="4"/>
        <v>0</v>
      </c>
    </row>
    <row r="435" spans="1:11" s="209" customFormat="1" ht="16.5" customHeight="1">
      <c r="A435" s="210"/>
      <c r="B435" s="211"/>
      <c r="C435" s="233"/>
      <c r="D435" s="302"/>
      <c r="E435" s="260">
        <v>104</v>
      </c>
      <c r="F435" s="261">
        <v>481</v>
      </c>
      <c r="G435" s="262" t="s">
        <v>47</v>
      </c>
      <c r="H435" s="252"/>
      <c r="I435" s="252"/>
      <c r="J435" s="253"/>
      <c r="K435" s="340"/>
    </row>
    <row r="436" spans="1:11" s="209" customFormat="1" ht="16.5" customHeight="1">
      <c r="A436" s="233"/>
      <c r="B436" s="257"/>
      <c r="C436" s="233"/>
      <c r="D436" s="302"/>
      <c r="E436" s="285"/>
      <c r="F436" s="261"/>
      <c r="G436" s="262" t="s">
        <v>78</v>
      </c>
      <c r="H436" s="252"/>
      <c r="I436" s="264"/>
      <c r="J436" s="265"/>
      <c r="K436" s="340"/>
    </row>
    <row r="437" spans="1:11" s="209" customFormat="1" ht="16.5" customHeight="1">
      <c r="A437" s="233"/>
      <c r="B437" s="257"/>
      <c r="C437" s="233"/>
      <c r="D437" s="302"/>
      <c r="E437" s="233"/>
      <c r="F437" s="263" t="s">
        <v>14</v>
      </c>
      <c r="G437" s="262" t="s">
        <v>15</v>
      </c>
      <c r="H437" s="252" t="e">
        <f>#REF!+H432</f>
        <v>#REF!</v>
      </c>
      <c r="I437" s="264">
        <f>+I432+I433+I434</f>
        <v>6500000</v>
      </c>
      <c r="J437" s="264">
        <f>+J432+J433+J434</f>
        <v>210160</v>
      </c>
      <c r="K437" s="340">
        <f t="shared" si="4"/>
        <v>3.2332307692307695E-2</v>
      </c>
    </row>
    <row r="438" spans="1:11" s="209" customFormat="1" ht="16.5" customHeight="1">
      <c r="A438" s="233"/>
      <c r="B438" s="257"/>
      <c r="C438" s="233"/>
      <c r="D438" s="302"/>
      <c r="E438" s="233"/>
      <c r="F438" s="263"/>
      <c r="G438" s="262" t="s">
        <v>79</v>
      </c>
      <c r="H438" s="252" t="e">
        <f>H437</f>
        <v>#REF!</v>
      </c>
      <c r="I438" s="264">
        <f>I437</f>
        <v>6500000</v>
      </c>
      <c r="J438" s="264">
        <f>J437</f>
        <v>210160</v>
      </c>
      <c r="K438" s="340">
        <f t="shared" si="4"/>
        <v>3.2332307692307695E-2</v>
      </c>
    </row>
    <row r="439" spans="1:11" s="209" customFormat="1" ht="27">
      <c r="A439" s="233"/>
      <c r="B439" s="257"/>
      <c r="C439" s="233"/>
      <c r="D439" s="302"/>
      <c r="E439" s="233"/>
      <c r="F439" s="266"/>
      <c r="G439" s="251" t="s">
        <v>484</v>
      </c>
      <c r="H439" s="252"/>
      <c r="I439" s="264"/>
      <c r="J439" s="265"/>
      <c r="K439" s="340"/>
    </row>
    <row r="440" spans="1:11" s="209" customFormat="1" ht="13.5">
      <c r="A440" s="233"/>
      <c r="B440" s="257"/>
      <c r="C440" s="233"/>
      <c r="D440" s="302"/>
      <c r="E440" s="233"/>
      <c r="F440" s="266" t="s">
        <v>14</v>
      </c>
      <c r="G440" s="251" t="s">
        <v>19</v>
      </c>
      <c r="H440" s="252"/>
      <c r="I440" s="264">
        <f>SUM(I438:I439)</f>
        <v>6500000</v>
      </c>
      <c r="J440" s="264">
        <f>SUM(J438:J439)</f>
        <v>210160</v>
      </c>
      <c r="K440" s="340">
        <f t="shared" si="4"/>
        <v>3.2332307692307695E-2</v>
      </c>
    </row>
    <row r="441" spans="1:11" s="209" customFormat="1" ht="13.5">
      <c r="A441" s="233"/>
      <c r="B441" s="257"/>
      <c r="C441" s="233"/>
      <c r="D441" s="302"/>
      <c r="E441" s="233"/>
      <c r="F441" s="266"/>
      <c r="G441" s="251" t="s">
        <v>406</v>
      </c>
      <c r="H441" s="252"/>
      <c r="I441" s="264"/>
      <c r="J441" s="265"/>
      <c r="K441" s="340"/>
    </row>
    <row r="442" spans="1:11" s="209" customFormat="1" ht="13.5">
      <c r="A442" s="233"/>
      <c r="B442" s="257"/>
      <c r="C442" s="233"/>
      <c r="D442" s="302"/>
      <c r="E442" s="233"/>
      <c r="F442" s="266" t="s">
        <v>14</v>
      </c>
      <c r="G442" s="251" t="s">
        <v>19</v>
      </c>
      <c r="H442" s="252"/>
      <c r="I442" s="264">
        <f>SUM(I440:I441)</f>
        <v>6500000</v>
      </c>
      <c r="J442" s="264">
        <f>SUM(J440:J441)</f>
        <v>210160</v>
      </c>
      <c r="K442" s="340">
        <f t="shared" si="4"/>
        <v>3.2332307692307695E-2</v>
      </c>
    </row>
    <row r="443" spans="1:11" s="209" customFormat="1" ht="13.5">
      <c r="A443" s="233"/>
      <c r="B443" s="257"/>
      <c r="C443" s="233"/>
      <c r="D443" s="288" t="s">
        <v>352</v>
      </c>
      <c r="E443" s="258"/>
      <c r="F443" s="283"/>
      <c r="G443" s="282" t="s">
        <v>354</v>
      </c>
      <c r="H443" s="252"/>
      <c r="I443" s="252"/>
      <c r="J443" s="253"/>
      <c r="K443" s="340"/>
    </row>
    <row r="444" spans="1:11" s="209" customFormat="1" ht="13.5">
      <c r="A444" s="233"/>
      <c r="B444" s="257"/>
      <c r="C444" s="233"/>
      <c r="D444" s="259"/>
      <c r="E444" s="258"/>
      <c r="F444" s="283"/>
      <c r="G444" s="269" t="s">
        <v>355</v>
      </c>
      <c r="H444" s="252"/>
      <c r="I444" s="252"/>
      <c r="J444" s="253"/>
      <c r="K444" s="340"/>
    </row>
    <row r="445" spans="1:11" s="209" customFormat="1" ht="25.5">
      <c r="A445" s="233"/>
      <c r="B445" s="257"/>
      <c r="C445" s="233"/>
      <c r="D445" s="259" t="s">
        <v>353</v>
      </c>
      <c r="E445" s="258"/>
      <c r="F445" s="283"/>
      <c r="G445" s="207" t="s">
        <v>356</v>
      </c>
      <c r="H445" s="252"/>
      <c r="I445" s="252"/>
      <c r="J445" s="253"/>
      <c r="K445" s="340"/>
    </row>
    <row r="446" spans="1:11" s="209" customFormat="1" ht="13.5">
      <c r="A446" s="233"/>
      <c r="B446" s="257"/>
      <c r="C446" s="258">
        <v>510</v>
      </c>
      <c r="D446" s="302"/>
      <c r="E446" s="233"/>
      <c r="F446" s="261"/>
      <c r="G446" s="269" t="s">
        <v>80</v>
      </c>
      <c r="H446" s="252"/>
      <c r="I446" s="252"/>
      <c r="J446" s="253"/>
      <c r="K446" s="340"/>
    </row>
    <row r="447" spans="1:11" s="209" customFormat="1" ht="13.5">
      <c r="A447" s="233"/>
      <c r="B447" s="257"/>
      <c r="C447" s="233"/>
      <c r="D447" s="302"/>
      <c r="E447" s="254" t="s">
        <v>731</v>
      </c>
      <c r="F447" s="261">
        <v>451</v>
      </c>
      <c r="G447" s="262" t="s">
        <v>468</v>
      </c>
      <c r="H447" s="252"/>
      <c r="I447" s="252"/>
      <c r="J447" s="253"/>
      <c r="K447" s="340"/>
    </row>
    <row r="448" spans="1:11" s="209" customFormat="1" ht="13.5">
      <c r="A448" s="233"/>
      <c r="B448" s="257"/>
      <c r="C448" s="233"/>
      <c r="D448" s="302"/>
      <c r="E448" s="254" t="s">
        <v>732</v>
      </c>
      <c r="F448" s="261">
        <v>451</v>
      </c>
      <c r="G448" s="262" t="s">
        <v>685</v>
      </c>
      <c r="H448" s="252"/>
      <c r="I448" s="252">
        <v>15000000</v>
      </c>
      <c r="J448" s="253"/>
      <c r="K448" s="340">
        <f t="shared" si="4"/>
        <v>0</v>
      </c>
    </row>
    <row r="449" spans="1:11" s="209" customFormat="1" ht="13.5">
      <c r="A449" s="233"/>
      <c r="B449" s="257"/>
      <c r="C449" s="233"/>
      <c r="D449" s="302"/>
      <c r="E449" s="254" t="s">
        <v>733</v>
      </c>
      <c r="F449" s="261">
        <v>424</v>
      </c>
      <c r="G449" s="262" t="s">
        <v>33</v>
      </c>
      <c r="H449" s="252"/>
      <c r="I449" s="252"/>
      <c r="J449" s="253"/>
      <c r="K449" s="340"/>
    </row>
    <row r="450" spans="1:11" s="209" customFormat="1" ht="13.5">
      <c r="A450" s="233"/>
      <c r="B450" s="257"/>
      <c r="C450" s="233"/>
      <c r="D450" s="302"/>
      <c r="E450" s="260"/>
      <c r="F450" s="261"/>
      <c r="G450" s="262" t="s">
        <v>82</v>
      </c>
      <c r="H450" s="252"/>
      <c r="I450" s="264"/>
      <c r="J450" s="265"/>
      <c r="K450" s="340"/>
    </row>
    <row r="451" spans="1:11" s="209" customFormat="1" ht="13.5">
      <c r="A451" s="233"/>
      <c r="B451" s="257"/>
      <c r="C451" s="233"/>
      <c r="D451" s="302"/>
      <c r="E451" s="233"/>
      <c r="F451" s="263" t="s">
        <v>14</v>
      </c>
      <c r="G451" s="251" t="s">
        <v>19</v>
      </c>
      <c r="H451" s="252"/>
      <c r="I451" s="267">
        <f>I448</f>
        <v>15000000</v>
      </c>
      <c r="J451" s="265"/>
      <c r="K451" s="340">
        <f t="shared" si="4"/>
        <v>0</v>
      </c>
    </row>
    <row r="452" spans="1:11" s="209" customFormat="1" ht="13.5">
      <c r="A452" s="233"/>
      <c r="B452" s="257"/>
      <c r="C452" s="233"/>
      <c r="D452" s="302"/>
      <c r="E452" s="233"/>
      <c r="F452" s="263" t="s">
        <v>111</v>
      </c>
      <c r="G452" s="251" t="s">
        <v>331</v>
      </c>
      <c r="H452" s="252"/>
      <c r="I452" s="267"/>
      <c r="J452" s="265"/>
      <c r="K452" s="340"/>
    </row>
    <row r="453" spans="1:11" s="209" customFormat="1" ht="13.5">
      <c r="A453" s="233"/>
      <c r="B453" s="257"/>
      <c r="C453" s="233"/>
      <c r="D453" s="302"/>
      <c r="E453" s="233"/>
      <c r="F453" s="263"/>
      <c r="G453" s="262" t="s">
        <v>83</v>
      </c>
      <c r="H453" s="252" t="e">
        <f>#REF!</f>
        <v>#REF!</v>
      </c>
      <c r="I453" s="264">
        <f>SUM(I451:I451)</f>
        <v>15000000</v>
      </c>
      <c r="J453" s="264">
        <f>SUM(J451:J451)</f>
        <v>0</v>
      </c>
      <c r="K453" s="340">
        <f t="shared" si="4"/>
        <v>0</v>
      </c>
    </row>
    <row r="454" spans="1:11" s="209" customFormat="1" ht="27">
      <c r="A454" s="233"/>
      <c r="B454" s="257"/>
      <c r="C454" s="233"/>
      <c r="D454" s="302"/>
      <c r="E454" s="233"/>
      <c r="F454" s="266"/>
      <c r="G454" s="251" t="s">
        <v>405</v>
      </c>
      <c r="H454" s="252"/>
      <c r="I454" s="264"/>
      <c r="J454" s="265"/>
      <c r="K454" s="340"/>
    </row>
    <row r="455" spans="1:11" s="209" customFormat="1" ht="13.5">
      <c r="A455" s="233"/>
      <c r="B455" s="257"/>
      <c r="C455" s="233"/>
      <c r="D455" s="302"/>
      <c r="E455" s="233"/>
      <c r="F455" s="266" t="s">
        <v>14</v>
      </c>
      <c r="G455" s="251" t="s">
        <v>19</v>
      </c>
      <c r="H455" s="252"/>
      <c r="I455" s="267">
        <f>I453</f>
        <v>15000000</v>
      </c>
      <c r="J455" s="265"/>
      <c r="K455" s="340">
        <f t="shared" si="4"/>
        <v>0</v>
      </c>
    </row>
    <row r="456" spans="1:11" s="209" customFormat="1" ht="13.5">
      <c r="A456" s="233"/>
      <c r="B456" s="257"/>
      <c r="C456" s="233"/>
      <c r="D456" s="302"/>
      <c r="E456" s="233"/>
      <c r="F456" s="266" t="s">
        <v>111</v>
      </c>
      <c r="G456" s="251" t="s">
        <v>331</v>
      </c>
      <c r="H456" s="252"/>
      <c r="I456" s="267"/>
      <c r="J456" s="265"/>
      <c r="K456" s="340"/>
    </row>
    <row r="457" spans="1:11" s="209" customFormat="1" ht="27">
      <c r="A457" s="233"/>
      <c r="B457" s="257"/>
      <c r="C457" s="233"/>
      <c r="D457" s="302"/>
      <c r="E457" s="233"/>
      <c r="F457" s="266"/>
      <c r="G457" s="251" t="s">
        <v>405</v>
      </c>
      <c r="H457" s="252"/>
      <c r="I457" s="264">
        <f>I453</f>
        <v>15000000</v>
      </c>
      <c r="J457" s="264">
        <f>J453</f>
        <v>0</v>
      </c>
      <c r="K457" s="340">
        <f>J457/I457</f>
        <v>0</v>
      </c>
    </row>
    <row r="458" spans="1:11" s="209" customFormat="1" ht="13.5">
      <c r="A458" s="233"/>
      <c r="B458" s="257"/>
      <c r="C458" s="233"/>
      <c r="D458" s="288" t="s">
        <v>352</v>
      </c>
      <c r="E458" s="258"/>
      <c r="F458" s="283"/>
      <c r="G458" s="282" t="s">
        <v>354</v>
      </c>
      <c r="H458" s="252"/>
      <c r="I458" s="252"/>
      <c r="J458" s="253"/>
      <c r="K458" s="340"/>
    </row>
    <row r="459" spans="1:11" s="209" customFormat="1" ht="13.5">
      <c r="A459" s="233"/>
      <c r="B459" s="257"/>
      <c r="C459" s="233"/>
      <c r="D459" s="259"/>
      <c r="E459" s="258"/>
      <c r="F459" s="283"/>
      <c r="G459" s="269" t="s">
        <v>355</v>
      </c>
      <c r="H459" s="252"/>
      <c r="I459" s="252"/>
      <c r="J459" s="253"/>
      <c r="K459" s="340"/>
    </row>
    <row r="460" spans="1:11" s="209" customFormat="1" ht="25.5">
      <c r="A460" s="233"/>
      <c r="B460" s="257"/>
      <c r="C460" s="233"/>
      <c r="D460" s="259" t="s">
        <v>353</v>
      </c>
      <c r="E460" s="258"/>
      <c r="F460" s="283"/>
      <c r="G460" s="207" t="s">
        <v>356</v>
      </c>
      <c r="H460" s="252"/>
      <c r="I460" s="252"/>
      <c r="J460" s="253"/>
      <c r="K460" s="340"/>
    </row>
    <row r="461" spans="1:11" s="209" customFormat="1" ht="13.5">
      <c r="A461" s="233"/>
      <c r="B461" s="257"/>
      <c r="C461" s="258">
        <v>436</v>
      </c>
      <c r="D461" s="302"/>
      <c r="E461" s="233"/>
      <c r="F461" s="261"/>
      <c r="G461" s="269" t="s">
        <v>534</v>
      </c>
      <c r="H461" s="252"/>
      <c r="I461" s="252"/>
      <c r="J461" s="253"/>
      <c r="K461" s="340"/>
    </row>
    <row r="462" spans="1:11" s="209" customFormat="1" ht="13.5">
      <c r="A462" s="233"/>
      <c r="B462" s="257"/>
      <c r="C462" s="233"/>
      <c r="D462" s="302"/>
      <c r="E462" s="285">
        <v>108</v>
      </c>
      <c r="F462" s="261">
        <v>451</v>
      </c>
      <c r="G462" s="262" t="s">
        <v>81</v>
      </c>
      <c r="H462" s="252">
        <v>18000000</v>
      </c>
      <c r="I462" s="252"/>
      <c r="J462" s="253"/>
      <c r="K462" s="340"/>
    </row>
    <row r="463" spans="1:11" s="209" customFormat="1" ht="13.5">
      <c r="A463" s="233"/>
      <c r="B463" s="257"/>
      <c r="C463" s="233"/>
      <c r="D463" s="302"/>
      <c r="E463" s="260"/>
      <c r="F463" s="261"/>
      <c r="G463" s="262" t="s">
        <v>82</v>
      </c>
      <c r="H463" s="252"/>
      <c r="I463" s="264"/>
      <c r="J463" s="265"/>
      <c r="K463" s="340"/>
    </row>
    <row r="464" spans="1:11" s="209" customFormat="1" ht="13.5">
      <c r="A464" s="233"/>
      <c r="B464" s="257"/>
      <c r="C464" s="233"/>
      <c r="D464" s="302"/>
      <c r="E464" s="233"/>
      <c r="F464" s="263" t="s">
        <v>14</v>
      </c>
      <c r="G464" s="262" t="s">
        <v>15</v>
      </c>
      <c r="H464" s="252">
        <f>H462</f>
        <v>18000000</v>
      </c>
      <c r="I464" s="264"/>
      <c r="J464" s="265"/>
      <c r="K464" s="340"/>
    </row>
    <row r="465" spans="1:11" s="209" customFormat="1" ht="13.5">
      <c r="A465" s="233"/>
      <c r="B465" s="257"/>
      <c r="C465" s="233"/>
      <c r="D465" s="302"/>
      <c r="E465" s="233"/>
      <c r="F465" s="263"/>
      <c r="G465" s="262" t="s">
        <v>83</v>
      </c>
      <c r="H465" s="252">
        <f>H464</f>
        <v>18000000</v>
      </c>
      <c r="I465" s="264"/>
      <c r="J465" s="265"/>
      <c r="K465" s="340"/>
    </row>
    <row r="466" spans="1:11" s="209" customFormat="1" ht="27">
      <c r="A466" s="233"/>
      <c r="B466" s="257"/>
      <c r="C466" s="233"/>
      <c r="D466" s="302"/>
      <c r="E466" s="233"/>
      <c r="F466" s="266"/>
      <c r="G466" s="251" t="s">
        <v>405</v>
      </c>
      <c r="H466" s="252"/>
      <c r="I466" s="264"/>
      <c r="J466" s="265"/>
      <c r="K466" s="340"/>
    </row>
    <row r="467" spans="1:11" s="209" customFormat="1" ht="13.5">
      <c r="A467" s="233"/>
      <c r="B467" s="257"/>
      <c r="C467" s="233"/>
      <c r="D467" s="302"/>
      <c r="E467" s="233"/>
      <c r="F467" s="266" t="s">
        <v>14</v>
      </c>
      <c r="G467" s="251" t="s">
        <v>19</v>
      </c>
      <c r="H467" s="252"/>
      <c r="I467" s="264"/>
      <c r="J467" s="265"/>
      <c r="K467" s="340"/>
    </row>
    <row r="468" spans="1:11" s="209" customFormat="1" ht="13.5">
      <c r="A468" s="233"/>
      <c r="B468" s="257"/>
      <c r="C468" s="233"/>
      <c r="D468" s="302"/>
      <c r="E468" s="233"/>
      <c r="F468" s="266"/>
      <c r="G468" s="251" t="s">
        <v>403</v>
      </c>
      <c r="H468" s="252"/>
      <c r="I468" s="264"/>
      <c r="J468" s="265"/>
      <c r="K468" s="340"/>
    </row>
    <row r="469" spans="1:11" s="209" customFormat="1" ht="13.5">
      <c r="A469" s="233"/>
      <c r="B469" s="257"/>
      <c r="C469" s="233"/>
      <c r="D469" s="302"/>
      <c r="E469" s="233"/>
      <c r="F469" s="266" t="s">
        <v>14</v>
      </c>
      <c r="G469" s="251" t="s">
        <v>19</v>
      </c>
      <c r="H469" s="252"/>
      <c r="I469" s="264"/>
      <c r="J469" s="265"/>
      <c r="K469" s="340"/>
    </row>
    <row r="470" spans="1:11" s="209" customFormat="1" ht="13.5">
      <c r="A470" s="233"/>
      <c r="B470" s="257"/>
      <c r="C470" s="233"/>
      <c r="D470" s="288" t="s">
        <v>352</v>
      </c>
      <c r="E470" s="258"/>
      <c r="F470" s="283"/>
      <c r="G470" s="282" t="s">
        <v>354</v>
      </c>
      <c r="H470" s="252"/>
      <c r="I470" s="252"/>
      <c r="J470" s="253"/>
      <c r="K470" s="340"/>
    </row>
    <row r="471" spans="1:11" s="209" customFormat="1" ht="13.5">
      <c r="A471" s="233"/>
      <c r="B471" s="257"/>
      <c r="C471" s="233"/>
      <c r="D471" s="259"/>
      <c r="E471" s="258"/>
      <c r="F471" s="283"/>
      <c r="G471" s="269" t="s">
        <v>355</v>
      </c>
      <c r="H471" s="252"/>
      <c r="I471" s="252"/>
      <c r="J471" s="253"/>
      <c r="K471" s="340"/>
    </row>
    <row r="472" spans="1:11" s="209" customFormat="1" ht="17.25" customHeight="1">
      <c r="A472" s="233"/>
      <c r="B472" s="257"/>
      <c r="C472" s="233"/>
      <c r="D472" s="259" t="s">
        <v>353</v>
      </c>
      <c r="E472" s="258"/>
      <c r="F472" s="283"/>
      <c r="G472" s="207" t="s">
        <v>356</v>
      </c>
      <c r="H472" s="252"/>
      <c r="I472" s="252"/>
      <c r="J472" s="253"/>
      <c r="K472" s="340"/>
    </row>
    <row r="473" spans="1:11" s="209" customFormat="1" ht="17.25" customHeight="1">
      <c r="A473" s="233"/>
      <c r="B473" s="257"/>
      <c r="C473" s="258">
        <v>620</v>
      </c>
      <c r="D473" s="302"/>
      <c r="E473" s="233"/>
      <c r="F473" s="261"/>
      <c r="G473" s="269" t="s">
        <v>219</v>
      </c>
      <c r="H473" s="252"/>
      <c r="I473" s="252"/>
      <c r="J473" s="253"/>
      <c r="K473" s="340"/>
    </row>
    <row r="474" spans="1:11" s="209" customFormat="1" ht="27.75" customHeight="1">
      <c r="A474" s="233"/>
      <c r="B474" s="257"/>
      <c r="C474" s="233"/>
      <c r="D474" s="302"/>
      <c r="E474" s="285">
        <v>109</v>
      </c>
      <c r="F474" s="261">
        <v>451</v>
      </c>
      <c r="G474" s="303" t="s">
        <v>535</v>
      </c>
      <c r="H474" s="252">
        <v>10000000</v>
      </c>
      <c r="I474" s="252">
        <v>10000000</v>
      </c>
      <c r="J474" s="253">
        <v>603122.02</v>
      </c>
      <c r="K474" s="340">
        <f>J474/I474</f>
        <v>6.0312202000000002E-2</v>
      </c>
    </row>
    <row r="475" spans="1:11" s="209" customFormat="1" ht="24" customHeight="1">
      <c r="A475" s="233"/>
      <c r="B475" s="257"/>
      <c r="C475" s="233"/>
      <c r="D475" s="302"/>
      <c r="E475" s="260"/>
      <c r="F475" s="261"/>
      <c r="G475" s="262" t="s">
        <v>536</v>
      </c>
      <c r="H475" s="252"/>
      <c r="I475" s="264"/>
      <c r="J475" s="265"/>
      <c r="K475" s="340"/>
    </row>
    <row r="476" spans="1:11" s="209" customFormat="1" ht="15" customHeight="1">
      <c r="A476" s="233"/>
      <c r="B476" s="257"/>
      <c r="C476" s="233"/>
      <c r="D476" s="302"/>
      <c r="E476" s="260"/>
      <c r="F476" s="263" t="s">
        <v>14</v>
      </c>
      <c r="G476" s="262" t="s">
        <v>15</v>
      </c>
      <c r="H476" s="252">
        <f>H474</f>
        <v>10000000</v>
      </c>
      <c r="I476" s="264">
        <f>I474</f>
        <v>10000000</v>
      </c>
      <c r="J476" s="264">
        <f>J474</f>
        <v>603122.02</v>
      </c>
      <c r="K476" s="340">
        <f>J476/I476</f>
        <v>6.0312202000000002E-2</v>
      </c>
    </row>
    <row r="477" spans="1:11" s="209" customFormat="1" ht="13.5">
      <c r="A477" s="233"/>
      <c r="B477" s="257"/>
      <c r="C477" s="233"/>
      <c r="D477" s="302"/>
      <c r="E477" s="233"/>
      <c r="F477" s="263"/>
      <c r="G477" s="262" t="s">
        <v>227</v>
      </c>
      <c r="H477" s="252">
        <f>H476</f>
        <v>10000000</v>
      </c>
      <c r="I477" s="264">
        <f>I474</f>
        <v>10000000</v>
      </c>
      <c r="J477" s="264">
        <f>J474</f>
        <v>603122.02</v>
      </c>
      <c r="K477" s="340">
        <f>J477/I477</f>
        <v>6.0312202000000002E-2</v>
      </c>
    </row>
    <row r="478" spans="1:11" s="209" customFormat="1" ht="27">
      <c r="A478" s="233"/>
      <c r="B478" s="257"/>
      <c r="C478" s="233"/>
      <c r="D478" s="302"/>
      <c r="E478" s="233"/>
      <c r="F478" s="266"/>
      <c r="G478" s="251" t="s">
        <v>416</v>
      </c>
      <c r="H478" s="252"/>
      <c r="I478" s="264"/>
      <c r="J478" s="265"/>
      <c r="K478" s="340"/>
    </row>
    <row r="479" spans="1:11" s="209" customFormat="1" ht="13.5">
      <c r="A479" s="233"/>
      <c r="B479" s="257"/>
      <c r="C479" s="233"/>
      <c r="D479" s="302"/>
      <c r="E479" s="233"/>
      <c r="F479" s="266" t="s">
        <v>14</v>
      </c>
      <c r="G479" s="251" t="s">
        <v>19</v>
      </c>
      <c r="H479" s="252"/>
      <c r="I479" s="264">
        <f>SUM(I477:I478)</f>
        <v>10000000</v>
      </c>
      <c r="J479" s="264">
        <f>SUM(J477:J478)</f>
        <v>603122.02</v>
      </c>
      <c r="K479" s="340">
        <f>J479/I479</f>
        <v>6.0312202000000002E-2</v>
      </c>
    </row>
    <row r="480" spans="1:11" s="209" customFormat="1" ht="13.5">
      <c r="A480" s="233"/>
      <c r="B480" s="257"/>
      <c r="C480" s="233"/>
      <c r="D480" s="302"/>
      <c r="E480" s="233"/>
      <c r="F480" s="266"/>
      <c r="G480" s="251" t="s">
        <v>403</v>
      </c>
      <c r="H480" s="252"/>
      <c r="I480" s="264"/>
      <c r="J480" s="265"/>
      <c r="K480" s="340"/>
    </row>
    <row r="481" spans="1:11" s="209" customFormat="1" ht="13.5">
      <c r="A481" s="233"/>
      <c r="B481" s="257"/>
      <c r="C481" s="233"/>
      <c r="D481" s="302"/>
      <c r="E481" s="233"/>
      <c r="F481" s="266" t="s">
        <v>14</v>
      </c>
      <c r="G481" s="251" t="s">
        <v>19</v>
      </c>
      <c r="H481" s="252"/>
      <c r="I481" s="264">
        <f>SUM(I479:I480)</f>
        <v>10000000</v>
      </c>
      <c r="J481" s="264">
        <f>SUM(J479:J480)</f>
        <v>603122.02</v>
      </c>
      <c r="K481" s="340">
        <f>J481/I481</f>
        <v>6.0312202000000002E-2</v>
      </c>
    </row>
    <row r="482" spans="1:11" s="209" customFormat="1" ht="25.5">
      <c r="A482" s="233"/>
      <c r="B482" s="304"/>
      <c r="C482" s="258"/>
      <c r="D482" s="288" t="s">
        <v>438</v>
      </c>
      <c r="E482" s="258"/>
      <c r="F482" s="283"/>
      <c r="G482" s="269" t="s">
        <v>627</v>
      </c>
      <c r="H482" s="252"/>
      <c r="I482" s="252"/>
      <c r="J482" s="253"/>
      <c r="K482" s="340"/>
    </row>
    <row r="483" spans="1:11" s="209" customFormat="1" ht="13.5">
      <c r="A483" s="233"/>
      <c r="B483" s="304"/>
      <c r="C483" s="258"/>
      <c r="D483" s="259"/>
      <c r="E483" s="258"/>
      <c r="F483" s="283"/>
      <c r="G483" s="269" t="s">
        <v>355</v>
      </c>
      <c r="H483" s="252"/>
      <c r="I483" s="252"/>
      <c r="J483" s="253"/>
      <c r="K483" s="340"/>
    </row>
    <row r="484" spans="1:11" s="209" customFormat="1" ht="13.5">
      <c r="A484" s="233"/>
      <c r="B484" s="304"/>
      <c r="C484" s="258"/>
      <c r="D484" s="259" t="s">
        <v>439</v>
      </c>
      <c r="E484" s="258"/>
      <c r="F484" s="283"/>
      <c r="G484" s="269" t="s">
        <v>541</v>
      </c>
      <c r="H484" s="252"/>
      <c r="I484" s="252"/>
      <c r="J484" s="253"/>
      <c r="K484" s="340"/>
    </row>
    <row r="485" spans="1:11" s="209" customFormat="1" ht="13.5">
      <c r="A485" s="233"/>
      <c r="B485" s="305"/>
      <c r="C485" s="258">
        <v>620</v>
      </c>
      <c r="D485" s="302"/>
      <c r="E485" s="260"/>
      <c r="F485" s="263"/>
      <c r="G485" s="269" t="s">
        <v>219</v>
      </c>
      <c r="H485" s="252"/>
      <c r="I485" s="252"/>
      <c r="J485" s="253"/>
      <c r="K485" s="340"/>
    </row>
    <row r="486" spans="1:11" s="209" customFormat="1" ht="13.5">
      <c r="A486" s="233"/>
      <c r="B486" s="305"/>
      <c r="C486" s="258"/>
      <c r="D486" s="302"/>
      <c r="E486" s="260">
        <v>110</v>
      </c>
      <c r="F486" s="263" t="s">
        <v>121</v>
      </c>
      <c r="G486" s="262" t="s">
        <v>11</v>
      </c>
      <c r="H486" s="252"/>
      <c r="I486" s="252">
        <v>20000000</v>
      </c>
      <c r="J486" s="253">
        <f>1340980.5+3787933.89</f>
        <v>5128914.3900000006</v>
      </c>
      <c r="K486" s="340">
        <f t="shared" ref="K486:K497" si="5">J486/I486</f>
        <v>0.2564457195</v>
      </c>
    </row>
    <row r="487" spans="1:11" s="209" customFormat="1" ht="13.5">
      <c r="A487" s="233"/>
      <c r="B487" s="305"/>
      <c r="C487" s="258"/>
      <c r="D487" s="302"/>
      <c r="E487" s="286">
        <v>111</v>
      </c>
      <c r="F487" s="306" t="s">
        <v>98</v>
      </c>
      <c r="G487" s="307" t="s">
        <v>33</v>
      </c>
      <c r="H487" s="280"/>
      <c r="I487" s="280">
        <f>I488+I489+I490+I491+I492+I495+I493+I496+I497+I494</f>
        <v>76460000</v>
      </c>
      <c r="J487" s="280">
        <f>J488+J489+J490+J491+J492+J495+J493+J496+J497+J494</f>
        <v>1076871.2</v>
      </c>
      <c r="K487" s="340">
        <f t="shared" si="5"/>
        <v>1.4084111953962856E-2</v>
      </c>
    </row>
    <row r="488" spans="1:11" s="209" customFormat="1" ht="24.75" customHeight="1">
      <c r="A488" s="233"/>
      <c r="B488" s="305"/>
      <c r="C488" s="258"/>
      <c r="D488" s="302"/>
      <c r="E488" s="260" t="s">
        <v>734</v>
      </c>
      <c r="F488" s="263"/>
      <c r="G488" s="262" t="s">
        <v>542</v>
      </c>
      <c r="H488" s="252"/>
      <c r="I488" s="267">
        <v>500000</v>
      </c>
      <c r="J488" s="253">
        <v>72871.199999999997</v>
      </c>
      <c r="K488" s="340">
        <f t="shared" si="5"/>
        <v>0.14574239999999999</v>
      </c>
    </row>
    <row r="489" spans="1:11" s="209" customFormat="1" ht="33.75" customHeight="1">
      <c r="A489" s="233"/>
      <c r="B489" s="305"/>
      <c r="C489" s="258"/>
      <c r="D489" s="302"/>
      <c r="E489" s="260" t="s">
        <v>735</v>
      </c>
      <c r="F489" s="263"/>
      <c r="G489" s="262" t="s">
        <v>767</v>
      </c>
      <c r="H489" s="252"/>
      <c r="I489" s="252">
        <v>13500000</v>
      </c>
      <c r="J489" s="253">
        <v>4000</v>
      </c>
      <c r="K489" s="340">
        <f t="shared" si="5"/>
        <v>2.9629629629629629E-4</v>
      </c>
    </row>
    <row r="490" spans="1:11" s="209" customFormat="1" ht="27">
      <c r="A490" s="233"/>
      <c r="B490" s="305"/>
      <c r="C490" s="258"/>
      <c r="D490" s="302"/>
      <c r="E490" s="260" t="s">
        <v>736</v>
      </c>
      <c r="F490" s="263"/>
      <c r="G490" s="262" t="s">
        <v>700</v>
      </c>
      <c r="H490" s="252"/>
      <c r="I490" s="252">
        <v>10100000</v>
      </c>
      <c r="J490" s="253"/>
      <c r="K490" s="340">
        <f t="shared" si="5"/>
        <v>0</v>
      </c>
    </row>
    <row r="491" spans="1:11" s="209" customFormat="1" ht="27">
      <c r="A491" s="233"/>
      <c r="B491" s="305"/>
      <c r="C491" s="258"/>
      <c r="D491" s="302"/>
      <c r="E491" s="260" t="s">
        <v>737</v>
      </c>
      <c r="F491" s="263"/>
      <c r="G491" s="262" t="s">
        <v>676</v>
      </c>
      <c r="H491" s="252"/>
      <c r="I491" s="252">
        <v>15600000</v>
      </c>
      <c r="J491" s="253"/>
      <c r="K491" s="340">
        <f t="shared" si="5"/>
        <v>0</v>
      </c>
    </row>
    <row r="492" spans="1:11" s="209" customFormat="1" ht="23.25" customHeight="1">
      <c r="A492" s="233"/>
      <c r="B492" s="305"/>
      <c r="C492" s="258"/>
      <c r="D492" s="302"/>
      <c r="E492" s="260" t="s">
        <v>738</v>
      </c>
      <c r="F492" s="263"/>
      <c r="G492" s="262" t="s">
        <v>768</v>
      </c>
      <c r="H492" s="252"/>
      <c r="I492" s="252">
        <v>8620000</v>
      </c>
      <c r="J492" s="253"/>
      <c r="K492" s="340">
        <f t="shared" si="5"/>
        <v>0</v>
      </c>
    </row>
    <row r="493" spans="1:11" s="209" customFormat="1" ht="28.5" customHeight="1">
      <c r="A493" s="233"/>
      <c r="B493" s="305"/>
      <c r="C493" s="258"/>
      <c r="D493" s="302"/>
      <c r="E493" s="260" t="s">
        <v>739</v>
      </c>
      <c r="F493" s="263"/>
      <c r="G493" s="262" t="s">
        <v>769</v>
      </c>
      <c r="H493" s="252"/>
      <c r="I493" s="252">
        <v>19940000</v>
      </c>
      <c r="J493" s="253"/>
      <c r="K493" s="340">
        <f t="shared" si="5"/>
        <v>0</v>
      </c>
    </row>
    <row r="494" spans="1:11" s="209" customFormat="1" ht="28.5" customHeight="1">
      <c r="A494" s="233"/>
      <c r="B494" s="305"/>
      <c r="C494" s="258"/>
      <c r="D494" s="302"/>
      <c r="E494" s="260" t="s">
        <v>740</v>
      </c>
      <c r="F494" s="263"/>
      <c r="G494" s="262" t="s">
        <v>699</v>
      </c>
      <c r="H494" s="252"/>
      <c r="I494" s="252">
        <v>4200000</v>
      </c>
      <c r="J494" s="253">
        <v>1000000</v>
      </c>
      <c r="K494" s="340">
        <f t="shared" si="5"/>
        <v>0.23809523809523808</v>
      </c>
    </row>
    <row r="495" spans="1:11" s="209" customFormat="1" ht="27" customHeight="1">
      <c r="A495" s="233"/>
      <c r="B495" s="305"/>
      <c r="C495" s="258"/>
      <c r="D495" s="302"/>
      <c r="E495" s="260" t="s">
        <v>741</v>
      </c>
      <c r="F495" s="263"/>
      <c r="G495" s="262" t="s">
        <v>545</v>
      </c>
      <c r="H495" s="252"/>
      <c r="I495" s="252">
        <v>1700000</v>
      </c>
      <c r="J495" s="253"/>
      <c r="K495" s="340">
        <f t="shared" si="5"/>
        <v>0</v>
      </c>
    </row>
    <row r="496" spans="1:11" s="209" customFormat="1" ht="32.25" customHeight="1">
      <c r="A496" s="233"/>
      <c r="B496" s="305"/>
      <c r="C496" s="258"/>
      <c r="D496" s="302"/>
      <c r="E496" s="260" t="s">
        <v>742</v>
      </c>
      <c r="F496" s="263"/>
      <c r="G496" s="262" t="s">
        <v>705</v>
      </c>
      <c r="H496" s="252"/>
      <c r="I496" s="252">
        <v>800000</v>
      </c>
      <c r="J496" s="253"/>
      <c r="K496" s="340">
        <f t="shared" si="5"/>
        <v>0</v>
      </c>
    </row>
    <row r="497" spans="1:11" s="209" customFormat="1" ht="27.75" customHeight="1">
      <c r="A497" s="233"/>
      <c r="B497" s="305"/>
      <c r="C497" s="258"/>
      <c r="D497" s="302"/>
      <c r="E497" s="260" t="s">
        <v>770</v>
      </c>
      <c r="F497" s="263"/>
      <c r="G497" s="262" t="s">
        <v>716</v>
      </c>
      <c r="H497" s="252"/>
      <c r="I497" s="252">
        <v>1500000</v>
      </c>
      <c r="J497" s="253"/>
      <c r="K497" s="340">
        <f t="shared" si="5"/>
        <v>0</v>
      </c>
    </row>
    <row r="498" spans="1:11" s="209" customFormat="1" ht="21.75" customHeight="1">
      <c r="A498" s="233"/>
      <c r="B498" s="305"/>
      <c r="C498" s="258"/>
      <c r="D498" s="302"/>
      <c r="E498" s="260"/>
      <c r="F498" s="263"/>
      <c r="G498" s="262" t="s">
        <v>90</v>
      </c>
      <c r="H498" s="252"/>
      <c r="I498" s="252"/>
      <c r="J498" s="253"/>
      <c r="K498" s="340"/>
    </row>
    <row r="499" spans="1:11" s="209" customFormat="1" ht="13.5">
      <c r="A499" s="233"/>
      <c r="B499" s="305"/>
      <c r="C499" s="258"/>
      <c r="D499" s="302"/>
      <c r="E499" s="260"/>
      <c r="F499" s="263" t="s">
        <v>14</v>
      </c>
      <c r="G499" s="262" t="s">
        <v>15</v>
      </c>
      <c r="H499" s="252" t="e">
        <f>#REF!+#REF!+#REF!</f>
        <v>#REF!</v>
      </c>
      <c r="I499" s="280">
        <f>I503</f>
        <v>96460000</v>
      </c>
      <c r="J499" s="280">
        <f>J503</f>
        <v>6205785.5900000008</v>
      </c>
      <c r="K499" s="340">
        <f>J499/I499</f>
        <v>6.4335326456562314E-2</v>
      </c>
    </row>
    <row r="500" spans="1:11" s="209" customFormat="1" ht="27">
      <c r="A500" s="233"/>
      <c r="B500" s="305"/>
      <c r="C500" s="258"/>
      <c r="D500" s="302"/>
      <c r="E500" s="260"/>
      <c r="F500" s="266"/>
      <c r="G500" s="251" t="s">
        <v>405</v>
      </c>
      <c r="H500" s="252"/>
      <c r="I500" s="252"/>
      <c r="J500" s="253"/>
      <c r="K500" s="340"/>
    </row>
    <row r="501" spans="1:11" s="209" customFormat="1" ht="13.5">
      <c r="A501" s="233"/>
      <c r="B501" s="305"/>
      <c r="C501" s="258"/>
      <c r="D501" s="302"/>
      <c r="E501" s="260"/>
      <c r="F501" s="266" t="s">
        <v>14</v>
      </c>
      <c r="G501" s="251" t="s">
        <v>19</v>
      </c>
      <c r="H501" s="252"/>
      <c r="I501" s="252"/>
      <c r="J501" s="253"/>
      <c r="K501" s="340"/>
    </row>
    <row r="502" spans="1:11" s="209" customFormat="1" ht="13.5">
      <c r="A502" s="233"/>
      <c r="B502" s="305"/>
      <c r="C502" s="258"/>
      <c r="D502" s="302"/>
      <c r="E502" s="260"/>
      <c r="F502" s="266"/>
      <c r="G502" s="251" t="s">
        <v>447</v>
      </c>
      <c r="H502" s="252"/>
      <c r="I502" s="252"/>
      <c r="J502" s="253"/>
      <c r="K502" s="340"/>
    </row>
    <row r="503" spans="1:11" s="209" customFormat="1" ht="13.5">
      <c r="A503" s="233"/>
      <c r="B503" s="305"/>
      <c r="C503" s="258"/>
      <c r="D503" s="302"/>
      <c r="E503" s="260"/>
      <c r="F503" s="266" t="s">
        <v>14</v>
      </c>
      <c r="G503" s="251" t="s">
        <v>19</v>
      </c>
      <c r="H503" s="252"/>
      <c r="I503" s="264">
        <f>I486+I487</f>
        <v>96460000</v>
      </c>
      <c r="J503" s="264">
        <f>J486+J487</f>
        <v>6205785.5900000008</v>
      </c>
      <c r="K503" s="340">
        <f>J503/I503</f>
        <v>6.4335326456562314E-2</v>
      </c>
    </row>
    <row r="504" spans="1:11" s="209" customFormat="1" ht="25.5">
      <c r="A504" s="233"/>
      <c r="B504" s="305"/>
      <c r="C504" s="258"/>
      <c r="D504" s="288" t="s">
        <v>438</v>
      </c>
      <c r="E504" s="258"/>
      <c r="F504" s="283"/>
      <c r="G504" s="269" t="s">
        <v>543</v>
      </c>
      <c r="H504" s="252"/>
      <c r="I504" s="252"/>
      <c r="J504" s="253"/>
      <c r="K504" s="340"/>
    </row>
    <row r="505" spans="1:11" s="209" customFormat="1" ht="13.5">
      <c r="A505" s="233"/>
      <c r="B505" s="305"/>
      <c r="C505" s="258"/>
      <c r="D505" s="259"/>
      <c r="E505" s="258"/>
      <c r="F505" s="283"/>
      <c r="G505" s="269" t="s">
        <v>361</v>
      </c>
      <c r="H505" s="252"/>
      <c r="I505" s="252"/>
      <c r="J505" s="253"/>
      <c r="K505" s="340"/>
    </row>
    <row r="506" spans="1:11" s="209" customFormat="1" ht="13.5">
      <c r="A506" s="233"/>
      <c r="B506" s="305"/>
      <c r="C506" s="258"/>
      <c r="D506" s="259" t="s">
        <v>550</v>
      </c>
      <c r="E506" s="258"/>
      <c r="F506" s="283"/>
      <c r="G506" s="269" t="s">
        <v>544</v>
      </c>
      <c r="H506" s="252"/>
      <c r="I506" s="252"/>
      <c r="J506" s="253"/>
      <c r="K506" s="340"/>
    </row>
    <row r="507" spans="1:11" s="209" customFormat="1" ht="13.5">
      <c r="A507" s="233"/>
      <c r="B507" s="305"/>
      <c r="C507" s="258"/>
      <c r="D507" s="259"/>
      <c r="E507" s="308">
        <v>112</v>
      </c>
      <c r="F507" s="309" t="s">
        <v>98</v>
      </c>
      <c r="G507" s="303" t="s">
        <v>688</v>
      </c>
      <c r="H507" s="252"/>
      <c r="I507" s="252">
        <v>3500000</v>
      </c>
      <c r="J507" s="253"/>
      <c r="K507" s="340">
        <f>J507/I507</f>
        <v>0</v>
      </c>
    </row>
    <row r="508" spans="1:11" s="209" customFormat="1" ht="13.5">
      <c r="A508" s="233"/>
      <c r="B508" s="305"/>
      <c r="C508" s="258"/>
      <c r="D508" s="259"/>
      <c r="E508" s="308">
        <v>113</v>
      </c>
      <c r="F508" s="309" t="s">
        <v>98</v>
      </c>
      <c r="G508" s="303" t="s">
        <v>678</v>
      </c>
      <c r="H508" s="252"/>
      <c r="I508" s="252">
        <v>1000000</v>
      </c>
      <c r="J508" s="253"/>
      <c r="K508" s="340">
        <f>J508/I508</f>
        <v>0</v>
      </c>
    </row>
    <row r="509" spans="1:11" s="209" customFormat="1" ht="28.5">
      <c r="A509" s="233"/>
      <c r="B509" s="305"/>
      <c r="C509" s="258"/>
      <c r="D509" s="259"/>
      <c r="E509" s="308">
        <v>114</v>
      </c>
      <c r="F509" s="309" t="s">
        <v>93</v>
      </c>
      <c r="G509" s="310" t="s">
        <v>687</v>
      </c>
      <c r="H509" s="252"/>
      <c r="I509" s="252">
        <v>300000</v>
      </c>
      <c r="J509" s="253"/>
      <c r="K509" s="340">
        <f>J509/I509</f>
        <v>0</v>
      </c>
    </row>
    <row r="510" spans="1:11" s="209" customFormat="1" ht="27">
      <c r="A510" s="233"/>
      <c r="B510" s="305"/>
      <c r="C510" s="258"/>
      <c r="D510" s="259"/>
      <c r="E510" s="308">
        <v>115</v>
      </c>
      <c r="F510" s="309" t="s">
        <v>93</v>
      </c>
      <c r="G510" s="303" t="s">
        <v>679</v>
      </c>
      <c r="H510" s="252"/>
      <c r="I510" s="252">
        <v>150000</v>
      </c>
      <c r="J510" s="253"/>
      <c r="K510" s="340">
        <f>J510/I510</f>
        <v>0</v>
      </c>
    </row>
    <row r="511" spans="1:11" s="209" customFormat="1" ht="13.5">
      <c r="A511" s="233"/>
      <c r="B511" s="305"/>
      <c r="C511" s="258"/>
      <c r="D511" s="259"/>
      <c r="E511" s="308"/>
      <c r="F511" s="266"/>
      <c r="G511" s="262" t="s">
        <v>90</v>
      </c>
      <c r="H511" s="252"/>
      <c r="I511" s="252"/>
      <c r="J511" s="253"/>
      <c r="K511" s="340"/>
    </row>
    <row r="512" spans="1:11" s="209" customFormat="1" ht="13.5">
      <c r="A512" s="233"/>
      <c r="B512" s="305"/>
      <c r="C512" s="258"/>
      <c r="D512" s="259"/>
      <c r="E512" s="308"/>
      <c r="F512" s="309" t="s">
        <v>14</v>
      </c>
      <c r="G512" s="251" t="s">
        <v>19</v>
      </c>
      <c r="H512" s="252"/>
      <c r="I512" s="280">
        <f>I507+I508+I509+I510</f>
        <v>4950000</v>
      </c>
      <c r="J512" s="280">
        <f>J507+J508+J509+J510</f>
        <v>0</v>
      </c>
      <c r="K512" s="340">
        <f>J512/I512</f>
        <v>0</v>
      </c>
    </row>
    <row r="513" spans="1:11" s="209" customFormat="1" ht="25.5">
      <c r="A513" s="233"/>
      <c r="B513" s="305"/>
      <c r="C513" s="258"/>
      <c r="D513" s="288" t="s">
        <v>438</v>
      </c>
      <c r="E513" s="258"/>
      <c r="F513" s="283"/>
      <c r="G513" s="269" t="s">
        <v>543</v>
      </c>
      <c r="H513" s="252"/>
      <c r="I513" s="280"/>
      <c r="J513" s="253"/>
      <c r="K513" s="340"/>
    </row>
    <row r="514" spans="1:11" s="209" customFormat="1" ht="13.5">
      <c r="A514" s="233"/>
      <c r="B514" s="305"/>
      <c r="C514" s="258"/>
      <c r="D514" s="259"/>
      <c r="E514" s="258"/>
      <c r="F514" s="283"/>
      <c r="G514" s="269" t="s">
        <v>361</v>
      </c>
      <c r="H514" s="252"/>
      <c r="I514" s="280"/>
      <c r="J514" s="253"/>
      <c r="K514" s="340"/>
    </row>
    <row r="515" spans="1:11" s="209" customFormat="1" ht="13.5">
      <c r="A515" s="233"/>
      <c r="B515" s="305"/>
      <c r="C515" s="258"/>
      <c r="D515" s="259" t="s">
        <v>550</v>
      </c>
      <c r="E515" s="258"/>
      <c r="F515" s="283"/>
      <c r="G515" s="269" t="s">
        <v>544</v>
      </c>
      <c r="H515" s="252"/>
      <c r="I515" s="280"/>
      <c r="J515" s="253"/>
      <c r="K515" s="340"/>
    </row>
    <row r="516" spans="1:11" s="209" customFormat="1" ht="13.5">
      <c r="A516" s="233"/>
      <c r="B516" s="305"/>
      <c r="C516" s="258">
        <v>520</v>
      </c>
      <c r="D516" s="259"/>
      <c r="E516" s="258"/>
      <c r="F516" s="283"/>
      <c r="G516" s="269" t="s">
        <v>100</v>
      </c>
      <c r="H516" s="252"/>
      <c r="I516" s="280"/>
      <c r="J516" s="253"/>
      <c r="K516" s="340"/>
    </row>
    <row r="517" spans="1:11" s="209" customFormat="1" ht="13.5">
      <c r="A517" s="233"/>
      <c r="B517" s="305"/>
      <c r="C517" s="258"/>
      <c r="D517" s="259"/>
      <c r="E517" s="308">
        <v>116</v>
      </c>
      <c r="F517" s="309" t="s">
        <v>97</v>
      </c>
      <c r="G517" s="303" t="s">
        <v>37</v>
      </c>
      <c r="H517" s="252"/>
      <c r="I517" s="267">
        <v>11000000</v>
      </c>
      <c r="J517" s="287"/>
      <c r="K517" s="340">
        <f>J517/I517</f>
        <v>0</v>
      </c>
    </row>
    <row r="518" spans="1:11" s="209" customFormat="1" ht="13.5">
      <c r="A518" s="233"/>
      <c r="B518" s="305"/>
      <c r="C518" s="258"/>
      <c r="D518" s="259"/>
      <c r="E518" s="258"/>
      <c r="F518" s="283"/>
      <c r="G518" s="262" t="s">
        <v>101</v>
      </c>
      <c r="H518" s="252"/>
      <c r="I518" s="280"/>
      <c r="J518" s="253"/>
      <c r="K518" s="340"/>
    </row>
    <row r="519" spans="1:11" s="209" customFormat="1" ht="13.5">
      <c r="A519" s="233"/>
      <c r="B519" s="305"/>
      <c r="C519" s="258"/>
      <c r="D519" s="259"/>
      <c r="E519" s="258"/>
      <c r="F519" s="309" t="s">
        <v>14</v>
      </c>
      <c r="G519" s="251" t="s">
        <v>19</v>
      </c>
      <c r="H519" s="252"/>
      <c r="I519" s="280">
        <f>I517</f>
        <v>11000000</v>
      </c>
      <c r="J519" s="280">
        <f>J517</f>
        <v>0</v>
      </c>
      <c r="K519" s="340">
        <f>J519/I519</f>
        <v>0</v>
      </c>
    </row>
    <row r="520" spans="1:11" s="209" customFormat="1" ht="13.5">
      <c r="A520" s="233"/>
      <c r="B520" s="305"/>
      <c r="C520" s="258"/>
      <c r="D520" s="259"/>
      <c r="E520" s="258"/>
      <c r="F520" s="309" t="s">
        <v>111</v>
      </c>
      <c r="G520" s="251" t="s">
        <v>331</v>
      </c>
      <c r="H520" s="252"/>
      <c r="I520" s="280"/>
      <c r="J520" s="253"/>
      <c r="K520" s="340"/>
    </row>
    <row r="521" spans="1:11" s="209" customFormat="1" ht="13.5">
      <c r="A521" s="233"/>
      <c r="B521" s="305"/>
      <c r="C521" s="258"/>
      <c r="D521" s="259"/>
      <c r="E521" s="258"/>
      <c r="F521" s="283"/>
      <c r="G521" s="303" t="s">
        <v>547</v>
      </c>
      <c r="H521" s="252"/>
      <c r="I521" s="280">
        <f>I519</f>
        <v>11000000</v>
      </c>
      <c r="J521" s="280">
        <f>J519</f>
        <v>0</v>
      </c>
      <c r="K521" s="340">
        <f t="shared" ref="K521:K582" si="6">J521/I521</f>
        <v>0</v>
      </c>
    </row>
    <row r="522" spans="1:11" s="209" customFormat="1" ht="25.5">
      <c r="A522" s="233"/>
      <c r="B522" s="305"/>
      <c r="C522" s="258"/>
      <c r="D522" s="288" t="s">
        <v>438</v>
      </c>
      <c r="E522" s="258"/>
      <c r="F522" s="283"/>
      <c r="G522" s="269" t="s">
        <v>543</v>
      </c>
      <c r="H522" s="252"/>
      <c r="I522" s="280"/>
      <c r="J522" s="253"/>
      <c r="K522" s="340"/>
    </row>
    <row r="523" spans="1:11" s="209" customFormat="1" ht="13.5">
      <c r="A523" s="233"/>
      <c r="B523" s="305"/>
      <c r="C523" s="258"/>
      <c r="D523" s="259"/>
      <c r="E523" s="258"/>
      <c r="F523" s="283"/>
      <c r="G523" s="269" t="s">
        <v>367</v>
      </c>
      <c r="H523" s="252"/>
      <c r="I523" s="280"/>
      <c r="J523" s="253"/>
      <c r="K523" s="340"/>
    </row>
    <row r="524" spans="1:11" s="209" customFormat="1" ht="13.5">
      <c r="A524" s="233"/>
      <c r="B524" s="305"/>
      <c r="C524" s="258"/>
      <c r="D524" s="259" t="s">
        <v>550</v>
      </c>
      <c r="E524" s="258"/>
      <c r="F524" s="283"/>
      <c r="G524" s="269" t="s">
        <v>544</v>
      </c>
      <c r="H524" s="252"/>
      <c r="I524" s="280"/>
      <c r="J524" s="253"/>
      <c r="K524" s="340"/>
    </row>
    <row r="525" spans="1:11" s="209" customFormat="1" ht="13.5">
      <c r="A525" s="233"/>
      <c r="B525" s="305"/>
      <c r="C525" s="258">
        <v>630</v>
      </c>
      <c r="D525" s="259"/>
      <c r="E525" s="258"/>
      <c r="F525" s="283"/>
      <c r="G525" s="307" t="s">
        <v>95</v>
      </c>
      <c r="H525" s="252"/>
      <c r="I525" s="280"/>
      <c r="J525" s="253"/>
      <c r="K525" s="340"/>
    </row>
    <row r="526" spans="1:11" s="209" customFormat="1" ht="13.5">
      <c r="A526" s="233"/>
      <c r="B526" s="305"/>
      <c r="C526" s="258"/>
      <c r="D526" s="259"/>
      <c r="E526" s="308">
        <v>117</v>
      </c>
      <c r="F526" s="309" t="s">
        <v>97</v>
      </c>
      <c r="G526" s="303" t="s">
        <v>37</v>
      </c>
      <c r="H526" s="267"/>
      <c r="I526" s="267">
        <v>12000000</v>
      </c>
      <c r="J526" s="287"/>
      <c r="K526" s="340">
        <f t="shared" si="6"/>
        <v>0</v>
      </c>
    </row>
    <row r="527" spans="1:11" s="209" customFormat="1" ht="13.5">
      <c r="A527" s="233"/>
      <c r="B527" s="305"/>
      <c r="C527" s="258"/>
      <c r="D527" s="259"/>
      <c r="E527" s="258"/>
      <c r="F527" s="283"/>
      <c r="G527" s="262" t="s">
        <v>99</v>
      </c>
      <c r="H527" s="252"/>
      <c r="I527" s="280"/>
      <c r="J527" s="253"/>
      <c r="K527" s="340"/>
    </row>
    <row r="528" spans="1:11" s="209" customFormat="1" ht="13.5">
      <c r="A528" s="233"/>
      <c r="B528" s="305"/>
      <c r="C528" s="258"/>
      <c r="D528" s="259"/>
      <c r="E528" s="258"/>
      <c r="F528" s="309" t="s">
        <v>14</v>
      </c>
      <c r="G528" s="251" t="s">
        <v>19</v>
      </c>
      <c r="H528" s="252"/>
      <c r="I528" s="280">
        <f>I526</f>
        <v>12000000</v>
      </c>
      <c r="J528" s="280">
        <f>J526</f>
        <v>0</v>
      </c>
      <c r="K528" s="340">
        <f t="shared" si="6"/>
        <v>0</v>
      </c>
    </row>
    <row r="529" spans="1:11" s="209" customFormat="1" ht="13.5">
      <c r="A529" s="233"/>
      <c r="B529" s="305"/>
      <c r="C529" s="258"/>
      <c r="D529" s="259"/>
      <c r="E529" s="258"/>
      <c r="F529" s="309" t="s">
        <v>111</v>
      </c>
      <c r="G529" s="251" t="s">
        <v>331</v>
      </c>
      <c r="H529" s="252"/>
      <c r="I529" s="280"/>
      <c r="J529" s="253"/>
      <c r="K529" s="340"/>
    </row>
    <row r="530" spans="1:11" s="209" customFormat="1" ht="13.5">
      <c r="A530" s="233"/>
      <c r="B530" s="305"/>
      <c r="C530" s="258"/>
      <c r="D530" s="259"/>
      <c r="E530" s="258"/>
      <c r="F530" s="283"/>
      <c r="G530" s="303" t="s">
        <v>548</v>
      </c>
      <c r="H530" s="252"/>
      <c r="I530" s="280">
        <f>I528</f>
        <v>12000000</v>
      </c>
      <c r="J530" s="280">
        <f>J528</f>
        <v>0</v>
      </c>
      <c r="K530" s="340">
        <f t="shared" si="6"/>
        <v>0</v>
      </c>
    </row>
    <row r="531" spans="1:11" s="209" customFormat="1" ht="25.5">
      <c r="A531" s="233"/>
      <c r="B531" s="305"/>
      <c r="C531" s="258"/>
      <c r="D531" s="259"/>
      <c r="E531" s="258"/>
      <c r="F531" s="283"/>
      <c r="G531" s="269" t="s">
        <v>543</v>
      </c>
      <c r="H531" s="252"/>
      <c r="I531" s="280"/>
      <c r="J531" s="253"/>
      <c r="K531" s="340"/>
    </row>
    <row r="532" spans="1:11" s="209" customFormat="1" ht="13.5">
      <c r="A532" s="233"/>
      <c r="B532" s="305"/>
      <c r="C532" s="258"/>
      <c r="D532" s="259"/>
      <c r="E532" s="258"/>
      <c r="F532" s="283"/>
      <c r="G532" s="269" t="s">
        <v>367</v>
      </c>
      <c r="H532" s="252"/>
      <c r="I532" s="280"/>
      <c r="J532" s="253"/>
      <c r="K532" s="340"/>
    </row>
    <row r="533" spans="1:11" s="209" customFormat="1" ht="13.5">
      <c r="A533" s="233"/>
      <c r="B533" s="305"/>
      <c r="C533" s="258"/>
      <c r="D533" s="259" t="s">
        <v>550</v>
      </c>
      <c r="E533" s="258"/>
      <c r="F533" s="283"/>
      <c r="G533" s="269" t="s">
        <v>544</v>
      </c>
      <c r="H533" s="252"/>
      <c r="I533" s="280"/>
      <c r="J533" s="253"/>
      <c r="K533" s="340"/>
    </row>
    <row r="534" spans="1:11" s="209" customFormat="1" ht="13.5">
      <c r="A534" s="233"/>
      <c r="B534" s="305"/>
      <c r="C534" s="258">
        <v>640</v>
      </c>
      <c r="D534" s="259"/>
      <c r="E534" s="258"/>
      <c r="F534" s="283"/>
      <c r="G534" s="303" t="s">
        <v>508</v>
      </c>
      <c r="H534" s="252"/>
      <c r="I534" s="280"/>
      <c r="J534" s="253"/>
      <c r="K534" s="340"/>
    </row>
    <row r="535" spans="1:11" s="209" customFormat="1" ht="27">
      <c r="A535" s="233"/>
      <c r="B535" s="305"/>
      <c r="C535" s="258"/>
      <c r="D535" s="259"/>
      <c r="E535" s="308">
        <v>118</v>
      </c>
      <c r="F535" s="309" t="s">
        <v>93</v>
      </c>
      <c r="G535" s="303" t="s">
        <v>701</v>
      </c>
      <c r="H535" s="252"/>
      <c r="I535" s="267">
        <v>1500000</v>
      </c>
      <c r="J535" s="253"/>
      <c r="K535" s="340">
        <f t="shared" si="6"/>
        <v>0</v>
      </c>
    </row>
    <row r="536" spans="1:11" s="209" customFormat="1" ht="13.5">
      <c r="A536" s="233"/>
      <c r="B536" s="311"/>
      <c r="C536" s="308"/>
      <c r="D536" s="312"/>
      <c r="E536" s="308">
        <v>119</v>
      </c>
      <c r="F536" s="309" t="s">
        <v>97</v>
      </c>
      <c r="G536" s="303" t="s">
        <v>37</v>
      </c>
      <c r="H536" s="267"/>
      <c r="I536" s="267">
        <v>8000000</v>
      </c>
      <c r="J536" s="287"/>
      <c r="K536" s="340">
        <f t="shared" si="6"/>
        <v>0</v>
      </c>
    </row>
    <row r="537" spans="1:11" s="209" customFormat="1" ht="13.5">
      <c r="A537" s="233"/>
      <c r="B537" s="305"/>
      <c r="C537" s="258"/>
      <c r="D537" s="259"/>
      <c r="E537" s="308"/>
      <c r="F537" s="283"/>
      <c r="G537" s="262" t="s">
        <v>94</v>
      </c>
      <c r="H537" s="252"/>
      <c r="I537" s="267"/>
      <c r="J537" s="253"/>
      <c r="K537" s="340"/>
    </row>
    <row r="538" spans="1:11" s="209" customFormat="1" ht="13.5">
      <c r="A538" s="233"/>
      <c r="B538" s="305"/>
      <c r="C538" s="258"/>
      <c r="D538" s="259"/>
      <c r="E538" s="308"/>
      <c r="F538" s="309" t="s">
        <v>14</v>
      </c>
      <c r="G538" s="251" t="s">
        <v>19</v>
      </c>
      <c r="H538" s="252"/>
      <c r="I538" s="280">
        <f>I535+I536</f>
        <v>9500000</v>
      </c>
      <c r="J538" s="280">
        <f>J535+J536</f>
        <v>0</v>
      </c>
      <c r="K538" s="340">
        <f t="shared" si="6"/>
        <v>0</v>
      </c>
    </row>
    <row r="539" spans="1:11" s="209" customFormat="1" ht="13.5">
      <c r="A539" s="233"/>
      <c r="B539" s="305"/>
      <c r="C539" s="258"/>
      <c r="D539" s="259"/>
      <c r="E539" s="308"/>
      <c r="F539" s="309" t="s">
        <v>111</v>
      </c>
      <c r="G539" s="251" t="s">
        <v>331</v>
      </c>
      <c r="H539" s="252"/>
      <c r="I539" s="280"/>
      <c r="J539" s="253"/>
      <c r="K539" s="340"/>
    </row>
    <row r="540" spans="1:11" s="209" customFormat="1" ht="13.5">
      <c r="A540" s="233"/>
      <c r="B540" s="305"/>
      <c r="C540" s="258"/>
      <c r="D540" s="259"/>
      <c r="E540" s="258"/>
      <c r="F540" s="283"/>
      <c r="G540" s="303" t="s">
        <v>549</v>
      </c>
      <c r="H540" s="252"/>
      <c r="I540" s="280">
        <f>I538</f>
        <v>9500000</v>
      </c>
      <c r="J540" s="280">
        <f>J538</f>
        <v>0</v>
      </c>
      <c r="K540" s="340">
        <f t="shared" si="6"/>
        <v>0</v>
      </c>
    </row>
    <row r="541" spans="1:11" s="209" customFormat="1" ht="25.5">
      <c r="A541" s="233"/>
      <c r="B541" s="304"/>
      <c r="C541" s="258"/>
      <c r="D541" s="288" t="s">
        <v>438</v>
      </c>
      <c r="E541" s="258"/>
      <c r="F541" s="283"/>
      <c r="G541" s="269" t="s">
        <v>543</v>
      </c>
      <c r="H541" s="252"/>
      <c r="I541" s="252"/>
      <c r="J541" s="253"/>
      <c r="K541" s="340"/>
    </row>
    <row r="542" spans="1:11" s="209" customFormat="1" ht="13.5">
      <c r="A542" s="233"/>
      <c r="B542" s="304"/>
      <c r="C542" s="258"/>
      <c r="D542" s="259"/>
      <c r="E542" s="258"/>
      <c r="F542" s="283"/>
      <c r="G542" s="269" t="s">
        <v>367</v>
      </c>
      <c r="H542" s="252"/>
      <c r="I542" s="252"/>
      <c r="J542" s="253"/>
      <c r="K542" s="340"/>
    </row>
    <row r="543" spans="1:11" s="209" customFormat="1" ht="13.5">
      <c r="A543" s="233"/>
      <c r="B543" s="304"/>
      <c r="C543" s="258"/>
      <c r="D543" s="259" t="s">
        <v>550</v>
      </c>
      <c r="E543" s="258"/>
      <c r="F543" s="283"/>
      <c r="G543" s="269" t="s">
        <v>544</v>
      </c>
      <c r="H543" s="252"/>
      <c r="I543" s="252"/>
      <c r="J543" s="253"/>
      <c r="K543" s="340"/>
    </row>
    <row r="544" spans="1:11" s="209" customFormat="1" ht="13.5">
      <c r="A544" s="233"/>
      <c r="B544" s="291"/>
      <c r="C544" s="258">
        <v>451</v>
      </c>
      <c r="D544" s="302"/>
      <c r="E544" s="233"/>
      <c r="F544" s="263"/>
      <c r="G544" s="269" t="s">
        <v>84</v>
      </c>
      <c r="H544" s="252"/>
      <c r="I544" s="252"/>
      <c r="J544" s="253"/>
      <c r="K544" s="340"/>
    </row>
    <row r="545" spans="1:11" s="209" customFormat="1" ht="40.5">
      <c r="A545" s="233"/>
      <c r="B545" s="305"/>
      <c r="C545" s="258"/>
      <c r="D545" s="302"/>
      <c r="E545" s="260">
        <v>120</v>
      </c>
      <c r="F545" s="263" t="s">
        <v>98</v>
      </c>
      <c r="G545" s="262" t="s">
        <v>677</v>
      </c>
      <c r="H545" s="252"/>
      <c r="I545" s="252">
        <v>1500000</v>
      </c>
      <c r="J545" s="253"/>
      <c r="K545" s="340">
        <f t="shared" si="6"/>
        <v>0</v>
      </c>
    </row>
    <row r="546" spans="1:11" s="209" customFormat="1" ht="13.5">
      <c r="A546" s="233"/>
      <c r="B546" s="305"/>
      <c r="C546" s="258"/>
      <c r="D546" s="302"/>
      <c r="E546" s="260">
        <v>121</v>
      </c>
      <c r="F546" s="263" t="s">
        <v>98</v>
      </c>
      <c r="G546" s="262" t="s">
        <v>702</v>
      </c>
      <c r="H546" s="252"/>
      <c r="I546" s="252">
        <v>1500000</v>
      </c>
      <c r="J546" s="253"/>
      <c r="K546" s="340">
        <f t="shared" si="6"/>
        <v>0</v>
      </c>
    </row>
    <row r="547" spans="1:11" s="209" customFormat="1" ht="13.5">
      <c r="A547" s="233"/>
      <c r="B547" s="305"/>
      <c r="C547" s="258"/>
      <c r="D547" s="302"/>
      <c r="E547" s="260">
        <v>122</v>
      </c>
      <c r="F547" s="263" t="s">
        <v>93</v>
      </c>
      <c r="G547" s="262" t="s">
        <v>34</v>
      </c>
      <c r="H547" s="252"/>
      <c r="I547" s="252">
        <f>I548+I549</f>
        <v>10000000</v>
      </c>
      <c r="J547" s="253"/>
      <c r="K547" s="340">
        <f t="shared" si="6"/>
        <v>0</v>
      </c>
    </row>
    <row r="548" spans="1:11" s="209" customFormat="1" ht="27">
      <c r="A548" s="233"/>
      <c r="B548" s="305"/>
      <c r="C548" s="258"/>
      <c r="D548" s="302"/>
      <c r="E548" s="260" t="s">
        <v>713</v>
      </c>
      <c r="F548" s="263"/>
      <c r="G548" s="262" t="s">
        <v>684</v>
      </c>
      <c r="H548" s="252"/>
      <c r="I548" s="252">
        <v>10000000</v>
      </c>
      <c r="J548" s="253"/>
      <c r="K548" s="340">
        <f t="shared" si="6"/>
        <v>0</v>
      </c>
    </row>
    <row r="549" spans="1:11" s="209" customFormat="1" ht="13.5">
      <c r="A549" s="233"/>
      <c r="B549" s="305"/>
      <c r="C549" s="258"/>
      <c r="D549" s="302"/>
      <c r="E549" s="260" t="s">
        <v>714</v>
      </c>
      <c r="F549" s="263"/>
      <c r="G549" s="262" t="s">
        <v>689</v>
      </c>
      <c r="H549" s="252"/>
      <c r="I549" s="252"/>
      <c r="J549" s="253"/>
      <c r="K549" s="340"/>
    </row>
    <row r="550" spans="1:11" s="209" customFormat="1" ht="13.5">
      <c r="A550" s="233"/>
      <c r="B550" s="305"/>
      <c r="C550" s="258"/>
      <c r="D550" s="302"/>
      <c r="E550" s="260">
        <v>123</v>
      </c>
      <c r="F550" s="263" t="s">
        <v>97</v>
      </c>
      <c r="G550" s="262" t="s">
        <v>37</v>
      </c>
      <c r="H550" s="252"/>
      <c r="I550" s="252">
        <v>22000000</v>
      </c>
      <c r="J550" s="253"/>
      <c r="K550" s="340">
        <f t="shared" si="6"/>
        <v>0</v>
      </c>
    </row>
    <row r="551" spans="1:11" s="209" customFormat="1" ht="13.5">
      <c r="A551" s="233"/>
      <c r="B551" s="305"/>
      <c r="C551" s="258"/>
      <c r="D551" s="302"/>
      <c r="E551" s="260"/>
      <c r="F551" s="263"/>
      <c r="G551" s="262" t="s">
        <v>92</v>
      </c>
      <c r="H551" s="252"/>
      <c r="I551" s="252"/>
      <c r="J551" s="253"/>
      <c r="K551" s="340"/>
    </row>
    <row r="552" spans="1:11" s="209" customFormat="1" ht="13.5">
      <c r="A552" s="233"/>
      <c r="B552" s="305"/>
      <c r="C552" s="258"/>
      <c r="D552" s="302"/>
      <c r="E552" s="260"/>
      <c r="F552" s="263" t="s">
        <v>14</v>
      </c>
      <c r="G552" s="262" t="s">
        <v>15</v>
      </c>
      <c r="H552" s="252"/>
      <c r="I552" s="264">
        <f>I545+I547+I550+I546</f>
        <v>35000000</v>
      </c>
      <c r="J552" s="264">
        <f>J545+J547+J550+J546</f>
        <v>0</v>
      </c>
      <c r="K552" s="340">
        <f t="shared" si="6"/>
        <v>0</v>
      </c>
    </row>
    <row r="553" spans="1:11" s="209" customFormat="1" ht="13.5">
      <c r="A553" s="233"/>
      <c r="B553" s="305"/>
      <c r="C553" s="258"/>
      <c r="D553" s="302"/>
      <c r="E553" s="260"/>
      <c r="F553" s="309" t="s">
        <v>111</v>
      </c>
      <c r="G553" s="251" t="s">
        <v>331</v>
      </c>
      <c r="H553" s="252"/>
      <c r="I553" s="264"/>
      <c r="J553" s="253"/>
      <c r="K553" s="340"/>
    </row>
    <row r="554" spans="1:11" s="209" customFormat="1" ht="13.5">
      <c r="A554" s="233"/>
      <c r="B554" s="305"/>
      <c r="C554" s="258"/>
      <c r="D554" s="302"/>
      <c r="E554" s="260"/>
      <c r="F554" s="263"/>
      <c r="G554" s="262" t="s">
        <v>85</v>
      </c>
      <c r="H554" s="252"/>
      <c r="I554" s="264">
        <f>I552</f>
        <v>35000000</v>
      </c>
      <c r="J554" s="264">
        <f>J552</f>
        <v>0</v>
      </c>
      <c r="K554" s="340">
        <f t="shared" si="6"/>
        <v>0</v>
      </c>
    </row>
    <row r="555" spans="1:11" s="209" customFormat="1" ht="27">
      <c r="A555" s="233"/>
      <c r="B555" s="305"/>
      <c r="C555" s="258"/>
      <c r="D555" s="302"/>
      <c r="E555" s="260"/>
      <c r="F555" s="266"/>
      <c r="G555" s="251" t="s">
        <v>407</v>
      </c>
      <c r="H555" s="252"/>
      <c r="I555" s="264"/>
      <c r="J555" s="253"/>
      <c r="K555" s="340"/>
    </row>
    <row r="556" spans="1:11" s="209" customFormat="1" ht="13.5">
      <c r="A556" s="233"/>
      <c r="B556" s="305"/>
      <c r="C556" s="258"/>
      <c r="D556" s="302"/>
      <c r="E556" s="260"/>
      <c r="F556" s="266" t="s">
        <v>14</v>
      </c>
      <c r="G556" s="251" t="s">
        <v>19</v>
      </c>
      <c r="H556" s="252"/>
      <c r="I556" s="264">
        <f>I512+I519+I540+I530+I554</f>
        <v>72450000</v>
      </c>
      <c r="J556" s="264">
        <f>J512+J519+J540+J530+J554</f>
        <v>0</v>
      </c>
      <c r="K556" s="340">
        <f t="shared" si="6"/>
        <v>0</v>
      </c>
    </row>
    <row r="557" spans="1:11" s="209" customFormat="1" ht="13.5">
      <c r="A557" s="233"/>
      <c r="B557" s="305"/>
      <c r="C557" s="258"/>
      <c r="D557" s="302"/>
      <c r="E557" s="260"/>
      <c r="F557" s="266" t="s">
        <v>111</v>
      </c>
      <c r="G557" s="251" t="s">
        <v>331</v>
      </c>
      <c r="H557" s="252"/>
      <c r="I557" s="264"/>
      <c r="J557" s="253"/>
      <c r="K557" s="340"/>
    </row>
    <row r="558" spans="1:11" s="209" customFormat="1" ht="13.5">
      <c r="A558" s="233"/>
      <c r="B558" s="305"/>
      <c r="C558" s="258"/>
      <c r="D558" s="302"/>
      <c r="E558" s="260"/>
      <c r="F558" s="266"/>
      <c r="G558" s="251" t="s">
        <v>447</v>
      </c>
      <c r="H558" s="252"/>
      <c r="I558" s="264"/>
      <c r="J558" s="253"/>
      <c r="K558" s="340"/>
    </row>
    <row r="559" spans="1:11" s="209" customFormat="1" ht="13.5">
      <c r="A559" s="233"/>
      <c r="B559" s="305"/>
      <c r="C559" s="258"/>
      <c r="D559" s="302"/>
      <c r="E559" s="260"/>
      <c r="F559" s="266" t="s">
        <v>14</v>
      </c>
      <c r="G559" s="251" t="s">
        <v>19</v>
      </c>
      <c r="H559" s="252"/>
      <c r="I559" s="264">
        <f>SUM(I556:I558)</f>
        <v>72450000</v>
      </c>
      <c r="J559" s="264">
        <f>SUM(J556:J558)</f>
        <v>0</v>
      </c>
      <c r="K559" s="340">
        <f t="shared" si="6"/>
        <v>0</v>
      </c>
    </row>
    <row r="560" spans="1:11" s="209" customFormat="1" ht="13.5">
      <c r="A560" s="233"/>
      <c r="B560" s="305"/>
      <c r="C560" s="258"/>
      <c r="D560" s="302"/>
      <c r="E560" s="260"/>
      <c r="F560" s="309" t="s">
        <v>111</v>
      </c>
      <c r="G560" s="251" t="s">
        <v>331</v>
      </c>
      <c r="H560" s="252"/>
      <c r="I560" s="264"/>
      <c r="J560" s="253"/>
      <c r="K560" s="340"/>
    </row>
    <row r="561" spans="1:11" s="209" customFormat="1" ht="13.5">
      <c r="A561" s="233"/>
      <c r="B561" s="305"/>
      <c r="C561" s="258"/>
      <c r="D561" s="302"/>
      <c r="E561" s="260"/>
      <c r="F561" s="266"/>
      <c r="G561" s="251" t="s">
        <v>546</v>
      </c>
      <c r="H561" s="252"/>
      <c r="I561" s="264">
        <f>I499+I556</f>
        <v>168910000</v>
      </c>
      <c r="J561" s="264">
        <f>J499+J556</f>
        <v>6205785.5900000008</v>
      </c>
      <c r="K561" s="340">
        <f t="shared" si="6"/>
        <v>3.6740190574862358E-2</v>
      </c>
    </row>
    <row r="562" spans="1:11" s="209" customFormat="1" ht="25.5">
      <c r="A562" s="233"/>
      <c r="B562" s="305"/>
      <c r="C562" s="258"/>
      <c r="D562" s="259" t="s">
        <v>440</v>
      </c>
      <c r="E562" s="260"/>
      <c r="F562" s="263"/>
      <c r="G562" s="269" t="s">
        <v>628</v>
      </c>
      <c r="H562" s="264"/>
      <c r="I562" s="264"/>
      <c r="J562" s="265"/>
      <c r="K562" s="340"/>
    </row>
    <row r="563" spans="1:11" s="209" customFormat="1" ht="24" customHeight="1">
      <c r="A563" s="233"/>
      <c r="B563" s="305"/>
      <c r="C563" s="258"/>
      <c r="D563" s="259"/>
      <c r="E563" s="260"/>
      <c r="F563" s="263"/>
      <c r="G563" s="269" t="s">
        <v>361</v>
      </c>
      <c r="H563" s="264"/>
      <c r="I563" s="264"/>
      <c r="J563" s="265"/>
      <c r="K563" s="340"/>
    </row>
    <row r="564" spans="1:11" s="209" customFormat="1" ht="14.25" customHeight="1">
      <c r="A564" s="233"/>
      <c r="B564" s="305"/>
      <c r="C564" s="258"/>
      <c r="D564" s="259" t="s">
        <v>442</v>
      </c>
      <c r="E564" s="260"/>
      <c r="F564" s="263"/>
      <c r="G564" s="269" t="s">
        <v>792</v>
      </c>
      <c r="H564" s="264"/>
      <c r="I564" s="264"/>
      <c r="J564" s="265"/>
      <c r="K564" s="340"/>
    </row>
    <row r="565" spans="1:11" s="209" customFormat="1" ht="14.25" customHeight="1">
      <c r="A565" s="233"/>
      <c r="B565" s="305"/>
      <c r="C565" s="258">
        <v>451</v>
      </c>
      <c r="D565" s="259"/>
      <c r="E565" s="260"/>
      <c r="F565" s="263"/>
      <c r="G565" s="269" t="s">
        <v>84</v>
      </c>
      <c r="H565" s="264"/>
      <c r="I565" s="264"/>
      <c r="J565" s="265"/>
      <c r="K565" s="340"/>
    </row>
    <row r="566" spans="1:11" s="209" customFormat="1" ht="14.25" customHeight="1">
      <c r="A566" s="233"/>
      <c r="B566" s="305"/>
      <c r="C566" s="258"/>
      <c r="D566" s="302"/>
      <c r="E566" s="260">
        <v>124</v>
      </c>
      <c r="F566" s="263" t="s">
        <v>98</v>
      </c>
      <c r="G566" s="262" t="s">
        <v>507</v>
      </c>
      <c r="H566" s="264"/>
      <c r="I566" s="252">
        <v>12000000</v>
      </c>
      <c r="J566" s="265"/>
      <c r="K566" s="340">
        <f t="shared" si="6"/>
        <v>0</v>
      </c>
    </row>
    <row r="567" spans="1:11" s="209" customFormat="1" ht="14.25" customHeight="1">
      <c r="A567" s="233"/>
      <c r="B567" s="305"/>
      <c r="C567" s="258"/>
      <c r="D567" s="302"/>
      <c r="E567" s="286">
        <v>125</v>
      </c>
      <c r="F567" s="306" t="s">
        <v>93</v>
      </c>
      <c r="G567" s="307" t="s">
        <v>34</v>
      </c>
      <c r="H567" s="280"/>
      <c r="I567" s="280">
        <f>I568+I569+I570+I571+I572+I573+I574</f>
        <v>27400000</v>
      </c>
      <c r="J567" s="280">
        <f>J568+J569+J570+J571+J572+J573+J574</f>
        <v>6424354.2999999998</v>
      </c>
      <c r="K567" s="340">
        <f t="shared" si="6"/>
        <v>0.23446548540145984</v>
      </c>
    </row>
    <row r="568" spans="1:11" s="209" customFormat="1" ht="14.25" customHeight="1">
      <c r="A568" s="233"/>
      <c r="B568" s="305"/>
      <c r="C568" s="258"/>
      <c r="D568" s="302"/>
      <c r="E568" s="260" t="s">
        <v>743</v>
      </c>
      <c r="F568" s="263"/>
      <c r="G568" s="262" t="s">
        <v>703</v>
      </c>
      <c r="H568" s="264"/>
      <c r="I568" s="252">
        <v>10000000</v>
      </c>
      <c r="J568" s="253">
        <v>1601903.32</v>
      </c>
      <c r="K568" s="340">
        <f t="shared" si="6"/>
        <v>0.16019033200000002</v>
      </c>
    </row>
    <row r="569" spans="1:11" s="209" customFormat="1" ht="38.25" customHeight="1">
      <c r="A569" s="233"/>
      <c r="B569" s="305"/>
      <c r="C569" s="258"/>
      <c r="D569" s="302"/>
      <c r="E569" s="260" t="s">
        <v>744</v>
      </c>
      <c r="F569" s="263"/>
      <c r="G569" s="262" t="s">
        <v>704</v>
      </c>
      <c r="H569" s="264"/>
      <c r="I569" s="252">
        <v>3600000</v>
      </c>
      <c r="J569" s="253">
        <v>1183044.5</v>
      </c>
      <c r="K569" s="340">
        <f t="shared" si="6"/>
        <v>0.32862347222222221</v>
      </c>
    </row>
    <row r="570" spans="1:11" s="209" customFormat="1" ht="38.25" customHeight="1">
      <c r="A570" s="233"/>
      <c r="B570" s="305"/>
      <c r="C570" s="258"/>
      <c r="D570" s="302"/>
      <c r="E570" s="260" t="s">
        <v>745</v>
      </c>
      <c r="F570" s="263"/>
      <c r="G570" s="262" t="s">
        <v>551</v>
      </c>
      <c r="H570" s="264"/>
      <c r="I570" s="252">
        <v>5600000</v>
      </c>
      <c r="J570" s="253">
        <v>3056333.38</v>
      </c>
      <c r="K570" s="340">
        <f t="shared" si="6"/>
        <v>0.54577381785714285</v>
      </c>
    </row>
    <row r="571" spans="1:11" s="209" customFormat="1" ht="24.75" customHeight="1">
      <c r="A571" s="233"/>
      <c r="B571" s="305"/>
      <c r="C571" s="258"/>
      <c r="D571" s="302"/>
      <c r="E571" s="260" t="s">
        <v>746</v>
      </c>
      <c r="F571" s="263"/>
      <c r="G571" s="262" t="s">
        <v>552</v>
      </c>
      <c r="H571" s="264"/>
      <c r="I571" s="252">
        <v>700000</v>
      </c>
      <c r="J571" s="253">
        <v>32400</v>
      </c>
      <c r="K571" s="340">
        <f t="shared" si="6"/>
        <v>4.6285714285714284E-2</v>
      </c>
    </row>
    <row r="572" spans="1:11" s="209" customFormat="1" ht="37.5" customHeight="1">
      <c r="A572" s="233"/>
      <c r="B572" s="305"/>
      <c r="C572" s="258"/>
      <c r="D572" s="302"/>
      <c r="E572" s="260" t="s">
        <v>747</v>
      </c>
      <c r="F572" s="263"/>
      <c r="G572" s="262" t="s">
        <v>553</v>
      </c>
      <c r="H572" s="264"/>
      <c r="I572" s="252">
        <v>5000000</v>
      </c>
      <c r="J572" s="253">
        <v>312263.09999999998</v>
      </c>
      <c r="K572" s="340">
        <f t="shared" si="6"/>
        <v>6.2452619999999993E-2</v>
      </c>
    </row>
    <row r="573" spans="1:11" s="209" customFormat="1" ht="41.25" customHeight="1">
      <c r="A573" s="233"/>
      <c r="B573" s="305"/>
      <c r="C573" s="258"/>
      <c r="D573" s="302"/>
      <c r="E573" s="260" t="s">
        <v>748</v>
      </c>
      <c r="F573" s="263"/>
      <c r="G573" s="262" t="s">
        <v>554</v>
      </c>
      <c r="H573" s="264"/>
      <c r="I573" s="252">
        <v>2000000</v>
      </c>
      <c r="J573" s="253">
        <v>238410</v>
      </c>
      <c r="K573" s="340">
        <f t="shared" si="6"/>
        <v>0.11920500000000001</v>
      </c>
    </row>
    <row r="574" spans="1:11" s="209" customFormat="1" ht="28.5" customHeight="1">
      <c r="A574" s="233"/>
      <c r="B574" s="305"/>
      <c r="C574" s="258"/>
      <c r="D574" s="302"/>
      <c r="E574" s="260" t="s">
        <v>749</v>
      </c>
      <c r="F574" s="263"/>
      <c r="G574" s="262" t="s">
        <v>555</v>
      </c>
      <c r="H574" s="264"/>
      <c r="I574" s="252">
        <v>500000</v>
      </c>
      <c r="J574" s="265"/>
      <c r="K574" s="340">
        <f t="shared" si="6"/>
        <v>0</v>
      </c>
    </row>
    <row r="575" spans="1:11" s="209" customFormat="1" ht="28.5" customHeight="1">
      <c r="A575" s="233"/>
      <c r="B575" s="305"/>
      <c r="C575" s="258"/>
      <c r="D575" s="302"/>
      <c r="E575" s="260"/>
      <c r="F575" s="263"/>
      <c r="G575" s="262" t="s">
        <v>92</v>
      </c>
      <c r="H575" s="264"/>
      <c r="I575" s="264"/>
      <c r="J575" s="265"/>
      <c r="K575" s="340"/>
    </row>
    <row r="576" spans="1:11" s="209" customFormat="1" ht="14.25" customHeight="1">
      <c r="A576" s="233"/>
      <c r="B576" s="305"/>
      <c r="C576" s="258"/>
      <c r="D576" s="302"/>
      <c r="E576" s="260"/>
      <c r="F576" s="263" t="s">
        <v>14</v>
      </c>
      <c r="G576" s="262" t="s">
        <v>15</v>
      </c>
      <c r="H576" s="264"/>
      <c r="I576" s="264">
        <f>I566+I567</f>
        <v>39400000</v>
      </c>
      <c r="J576" s="264">
        <f>J566+J567</f>
        <v>6424354.2999999998</v>
      </c>
      <c r="K576" s="340">
        <f t="shared" si="6"/>
        <v>0.16305467766497461</v>
      </c>
    </row>
    <row r="577" spans="1:13" s="209" customFormat="1" ht="14.25" customHeight="1">
      <c r="A577" s="233"/>
      <c r="B577" s="305"/>
      <c r="C577" s="258"/>
      <c r="D577" s="302"/>
      <c r="E577" s="260"/>
      <c r="F577" s="263"/>
      <c r="G577" s="262" t="s">
        <v>85</v>
      </c>
      <c r="H577" s="264"/>
      <c r="I577" s="264">
        <f>I576</f>
        <v>39400000</v>
      </c>
      <c r="J577" s="264">
        <f>J576</f>
        <v>6424354.2999999998</v>
      </c>
      <c r="K577" s="340">
        <f t="shared" si="6"/>
        <v>0.16305467766497461</v>
      </c>
    </row>
    <row r="578" spans="1:13" s="209" customFormat="1" ht="14.25" customHeight="1">
      <c r="A578" s="233"/>
      <c r="B578" s="305"/>
      <c r="C578" s="258"/>
      <c r="D578" s="302"/>
      <c r="E578" s="260"/>
      <c r="F578" s="266"/>
      <c r="G578" s="251" t="s">
        <v>402</v>
      </c>
      <c r="H578" s="264"/>
      <c r="I578" s="264"/>
      <c r="J578" s="265"/>
      <c r="K578" s="340"/>
    </row>
    <row r="579" spans="1:13" s="209" customFormat="1" ht="14.25" customHeight="1">
      <c r="A579" s="233"/>
      <c r="B579" s="305"/>
      <c r="C579" s="258"/>
      <c r="D579" s="302"/>
      <c r="E579" s="260"/>
      <c r="F579" s="266" t="s">
        <v>14</v>
      </c>
      <c r="G579" s="251" t="s">
        <v>19</v>
      </c>
      <c r="H579" s="264"/>
      <c r="I579" s="264">
        <f>SUM(I577:I578)</f>
        <v>39400000</v>
      </c>
      <c r="J579" s="264">
        <f>SUM(J577:J578)</f>
        <v>6424354.2999999998</v>
      </c>
      <c r="K579" s="340">
        <f t="shared" si="6"/>
        <v>0.16305467766497461</v>
      </c>
    </row>
    <row r="580" spans="1:13" s="209" customFormat="1" ht="14.25" customHeight="1">
      <c r="A580" s="233"/>
      <c r="B580" s="305"/>
      <c r="C580" s="258"/>
      <c r="D580" s="302"/>
      <c r="E580" s="260"/>
      <c r="F580" s="266"/>
      <c r="G580" s="251" t="s">
        <v>443</v>
      </c>
      <c r="H580" s="264"/>
      <c r="I580" s="264"/>
      <c r="J580" s="265"/>
      <c r="K580" s="340"/>
    </row>
    <row r="581" spans="1:13" s="209" customFormat="1" ht="14.25" customHeight="1">
      <c r="A581" s="233"/>
      <c r="B581" s="305"/>
      <c r="C581" s="258"/>
      <c r="D581" s="302"/>
      <c r="E581" s="260"/>
      <c r="F581" s="266" t="s">
        <v>14</v>
      </c>
      <c r="G581" s="251" t="s">
        <v>19</v>
      </c>
      <c r="H581" s="264"/>
      <c r="I581" s="264">
        <f>SUM(I579:I580)</f>
        <v>39400000</v>
      </c>
      <c r="J581" s="264">
        <f>SUM(J579:J580)</f>
        <v>6424354.2999999998</v>
      </c>
      <c r="K581" s="340">
        <f t="shared" si="6"/>
        <v>0.16305467766497461</v>
      </c>
    </row>
    <row r="582" spans="1:13" s="209" customFormat="1" ht="14.25" customHeight="1">
      <c r="A582" s="233"/>
      <c r="B582" s="305"/>
      <c r="C582" s="258"/>
      <c r="D582" s="302"/>
      <c r="E582" s="260"/>
      <c r="F582" s="263"/>
      <c r="G582" s="262" t="s">
        <v>556</v>
      </c>
      <c r="H582" s="264"/>
      <c r="I582" s="264">
        <f>I576</f>
        <v>39400000</v>
      </c>
      <c r="J582" s="264">
        <f>J576</f>
        <v>6424354.2999999998</v>
      </c>
      <c r="K582" s="340">
        <f t="shared" si="6"/>
        <v>0.16305467766497461</v>
      </c>
    </row>
    <row r="583" spans="1:13" s="209" customFormat="1" ht="14.25" customHeight="1">
      <c r="A583" s="233"/>
      <c r="B583" s="305" t="s">
        <v>527</v>
      </c>
      <c r="C583" s="258"/>
      <c r="D583" s="259"/>
      <c r="E583" s="260"/>
      <c r="F583" s="261"/>
      <c r="G583" s="269" t="s">
        <v>537</v>
      </c>
      <c r="H583" s="252"/>
      <c r="I583" s="252"/>
      <c r="J583" s="253"/>
      <c r="K583" s="340"/>
    </row>
    <row r="584" spans="1:13" s="209" customFormat="1" ht="27.75" customHeight="1">
      <c r="A584" s="233"/>
      <c r="B584" s="257"/>
      <c r="C584" s="258"/>
      <c r="D584" s="288" t="s">
        <v>352</v>
      </c>
      <c r="E584" s="260"/>
      <c r="F584" s="261"/>
      <c r="G584" s="269" t="s">
        <v>354</v>
      </c>
      <c r="H584" s="252"/>
      <c r="I584" s="252"/>
      <c r="J584" s="253"/>
      <c r="K584" s="340"/>
    </row>
    <row r="585" spans="1:13" s="209" customFormat="1" ht="13.5">
      <c r="A585" s="233"/>
      <c r="B585" s="257"/>
      <c r="C585" s="258"/>
      <c r="D585" s="259"/>
      <c r="E585" s="260"/>
      <c r="F585" s="261"/>
      <c r="G585" s="269" t="s">
        <v>361</v>
      </c>
      <c r="H585" s="252"/>
      <c r="I585" s="252"/>
      <c r="J585" s="253"/>
      <c r="K585" s="340"/>
    </row>
    <row r="586" spans="1:13" s="209" customFormat="1" ht="26.25" customHeight="1">
      <c r="A586" s="233"/>
      <c r="B586" s="257"/>
      <c r="C586" s="258"/>
      <c r="D586" s="259" t="s">
        <v>375</v>
      </c>
      <c r="E586" s="260"/>
      <c r="F586" s="261"/>
      <c r="G586" s="269" t="s">
        <v>629</v>
      </c>
      <c r="H586" s="252"/>
      <c r="I586" s="252"/>
      <c r="J586" s="253"/>
      <c r="K586" s="340"/>
    </row>
    <row r="587" spans="1:13" s="209" customFormat="1" ht="18" customHeight="1">
      <c r="A587" s="233"/>
      <c r="B587" s="257"/>
      <c r="C587" s="258">
        <v>160</v>
      </c>
      <c r="D587" s="259"/>
      <c r="E587" s="260"/>
      <c r="F587" s="261"/>
      <c r="G587" s="269" t="s">
        <v>21</v>
      </c>
      <c r="H587" s="252"/>
      <c r="I587" s="252"/>
      <c r="J587" s="253"/>
      <c r="K587" s="340"/>
    </row>
    <row r="588" spans="1:13" s="209" customFormat="1" ht="17.25" customHeight="1">
      <c r="A588" s="233"/>
      <c r="B588" s="257"/>
      <c r="C588" s="233"/>
      <c r="D588" s="302"/>
      <c r="E588" s="260">
        <v>126</v>
      </c>
      <c r="F588" s="261">
        <v>411</v>
      </c>
      <c r="G588" s="262" t="s">
        <v>306</v>
      </c>
      <c r="H588" s="252">
        <v>1714476</v>
      </c>
      <c r="I588" s="252">
        <v>34263378.329999998</v>
      </c>
      <c r="J588" s="253">
        <v>6376607.8899999997</v>
      </c>
      <c r="K588" s="340">
        <f t="shared" ref="K588:K648" si="7">J588/I588</f>
        <v>0.18610563817102738</v>
      </c>
    </row>
    <row r="589" spans="1:13" s="209" customFormat="1" ht="18" customHeight="1">
      <c r="A589" s="233"/>
      <c r="B589" s="257"/>
      <c r="C589" s="233"/>
      <c r="D589" s="302"/>
      <c r="E589" s="260">
        <v>127</v>
      </c>
      <c r="F589" s="261">
        <v>412</v>
      </c>
      <c r="G589" s="262" t="s">
        <v>30</v>
      </c>
      <c r="H589" s="252"/>
      <c r="I589" s="252">
        <v>5784190.9199999999</v>
      </c>
      <c r="J589" s="253">
        <v>1029822.19</v>
      </c>
      <c r="K589" s="340">
        <f t="shared" si="7"/>
        <v>0.17804083652204203</v>
      </c>
      <c r="M589" s="214"/>
    </row>
    <row r="590" spans="1:13" s="209" customFormat="1" ht="13.5">
      <c r="A590" s="233"/>
      <c r="B590" s="257"/>
      <c r="C590" s="233"/>
      <c r="D590" s="302"/>
      <c r="E590" s="260">
        <v>128</v>
      </c>
      <c r="F590" s="261">
        <v>414</v>
      </c>
      <c r="G590" s="271" t="s">
        <v>8</v>
      </c>
      <c r="H590" s="252">
        <v>10000</v>
      </c>
      <c r="I590" s="252">
        <v>1074000</v>
      </c>
      <c r="J590" s="253">
        <v>24718.37</v>
      </c>
      <c r="K590" s="340">
        <f t="shared" si="7"/>
        <v>2.3015242085661081E-2</v>
      </c>
    </row>
    <row r="591" spans="1:13" s="209" customFormat="1" ht="13.5">
      <c r="A591" s="233"/>
      <c r="B591" s="257"/>
      <c r="C591" s="233"/>
      <c r="D591" s="302"/>
      <c r="E591" s="260">
        <v>129</v>
      </c>
      <c r="F591" s="261">
        <v>415</v>
      </c>
      <c r="G591" s="271" t="s">
        <v>108</v>
      </c>
      <c r="H591" s="252"/>
      <c r="I591" s="252">
        <v>820000</v>
      </c>
      <c r="J591" s="253">
        <v>71160</v>
      </c>
      <c r="K591" s="340">
        <f t="shared" si="7"/>
        <v>8.6780487804878043E-2</v>
      </c>
    </row>
    <row r="592" spans="1:13" s="209" customFormat="1" ht="13.5">
      <c r="A592" s="233"/>
      <c r="B592" s="257"/>
      <c r="C592" s="233"/>
      <c r="D592" s="302"/>
      <c r="E592" s="260">
        <v>130</v>
      </c>
      <c r="F592" s="261">
        <v>416</v>
      </c>
      <c r="G592" s="271" t="s">
        <v>212</v>
      </c>
      <c r="H592" s="252"/>
      <c r="I592" s="252">
        <v>850000</v>
      </c>
      <c r="J592" s="253">
        <v>182395.12</v>
      </c>
      <c r="K592" s="340">
        <f t="shared" si="7"/>
        <v>0.21458249411764704</v>
      </c>
    </row>
    <row r="593" spans="1:11" s="209" customFormat="1" ht="13.5">
      <c r="A593" s="233"/>
      <c r="B593" s="257"/>
      <c r="C593" s="233"/>
      <c r="D593" s="302"/>
      <c r="E593" s="260">
        <v>131</v>
      </c>
      <c r="F593" s="261">
        <v>421</v>
      </c>
      <c r="G593" s="271" t="s">
        <v>22</v>
      </c>
      <c r="H593" s="252">
        <v>1022000</v>
      </c>
      <c r="I593" s="252">
        <v>6800000</v>
      </c>
      <c r="J593" s="253">
        <v>1180371.92</v>
      </c>
      <c r="K593" s="340">
        <f t="shared" si="7"/>
        <v>0.17358410588235293</v>
      </c>
    </row>
    <row r="594" spans="1:11" s="209" customFormat="1" ht="13.5">
      <c r="A594" s="233"/>
      <c r="B594" s="257"/>
      <c r="C594" s="233"/>
      <c r="D594" s="302"/>
      <c r="E594" s="260">
        <v>132</v>
      </c>
      <c r="F594" s="261">
        <v>422</v>
      </c>
      <c r="G594" s="262" t="s">
        <v>55</v>
      </c>
      <c r="H594" s="252"/>
      <c r="I594" s="252">
        <v>150000</v>
      </c>
      <c r="J594" s="253"/>
      <c r="K594" s="340">
        <f t="shared" si="7"/>
        <v>0</v>
      </c>
    </row>
    <row r="595" spans="1:11" s="209" customFormat="1" ht="13.5">
      <c r="A595" s="233"/>
      <c r="B595" s="257"/>
      <c r="C595" s="233"/>
      <c r="D595" s="302"/>
      <c r="E595" s="260">
        <v>133</v>
      </c>
      <c r="F595" s="261">
        <v>423</v>
      </c>
      <c r="G595" s="262" t="s">
        <v>11</v>
      </c>
      <c r="H595" s="252">
        <v>101000</v>
      </c>
      <c r="I595" s="252">
        <v>2490000</v>
      </c>
      <c r="J595" s="253">
        <v>1385434.63</v>
      </c>
      <c r="K595" s="340">
        <f t="shared" si="7"/>
        <v>0.55639944979919675</v>
      </c>
    </row>
    <row r="596" spans="1:11" s="209" customFormat="1" ht="13.5">
      <c r="A596" s="233"/>
      <c r="B596" s="257"/>
      <c r="C596" s="233"/>
      <c r="D596" s="302"/>
      <c r="E596" s="260">
        <v>134</v>
      </c>
      <c r="F596" s="261">
        <v>424</v>
      </c>
      <c r="G596" s="271" t="s">
        <v>33</v>
      </c>
      <c r="H596" s="252">
        <v>20000</v>
      </c>
      <c r="I596" s="252">
        <v>5820000</v>
      </c>
      <c r="J596" s="253">
        <v>5804966.0700000003</v>
      </c>
      <c r="K596" s="340">
        <f t="shared" si="7"/>
        <v>0.99741685051546392</v>
      </c>
    </row>
    <row r="597" spans="1:11" s="209" customFormat="1" ht="13.5">
      <c r="A597" s="233"/>
      <c r="B597" s="291"/>
      <c r="C597" s="233"/>
      <c r="D597" s="302"/>
      <c r="E597" s="260">
        <v>135</v>
      </c>
      <c r="F597" s="261">
        <v>425</v>
      </c>
      <c r="G597" s="262" t="s">
        <v>34</v>
      </c>
      <c r="H597" s="252">
        <v>2000000</v>
      </c>
      <c r="I597" s="252">
        <v>8950000</v>
      </c>
      <c r="J597" s="253">
        <v>3133716.81</v>
      </c>
      <c r="K597" s="340">
        <f t="shared" si="7"/>
        <v>0.35013595642458101</v>
      </c>
    </row>
    <row r="598" spans="1:11" s="209" customFormat="1" ht="13.5">
      <c r="A598" s="233"/>
      <c r="B598" s="257"/>
      <c r="C598" s="233"/>
      <c r="D598" s="302"/>
      <c r="E598" s="260">
        <v>136</v>
      </c>
      <c r="F598" s="261">
        <v>426</v>
      </c>
      <c r="G598" s="262" t="s">
        <v>35</v>
      </c>
      <c r="H598" s="252">
        <v>30000</v>
      </c>
      <c r="I598" s="252">
        <v>2900000</v>
      </c>
      <c r="J598" s="253">
        <v>1131867.92</v>
      </c>
      <c r="K598" s="340">
        <f t="shared" si="7"/>
        <v>0.39029928275862069</v>
      </c>
    </row>
    <row r="599" spans="1:11" s="209" customFormat="1" ht="13.5">
      <c r="A599" s="233"/>
      <c r="B599" s="257"/>
      <c r="C599" s="233"/>
      <c r="D599" s="302"/>
      <c r="E599" s="260">
        <v>137</v>
      </c>
      <c r="F599" s="261">
        <v>481</v>
      </c>
      <c r="G599" s="262" t="s">
        <v>47</v>
      </c>
      <c r="H599" s="252"/>
      <c r="I599" s="252"/>
      <c r="J599" s="253"/>
      <c r="K599" s="340"/>
    </row>
    <row r="600" spans="1:11" s="209" customFormat="1" ht="27">
      <c r="A600" s="233"/>
      <c r="B600" s="257"/>
      <c r="C600" s="233"/>
      <c r="D600" s="302"/>
      <c r="E600" s="260">
        <v>138</v>
      </c>
      <c r="F600" s="261">
        <v>482</v>
      </c>
      <c r="G600" s="262" t="s">
        <v>36</v>
      </c>
      <c r="H600" s="252"/>
      <c r="I600" s="252">
        <v>100000</v>
      </c>
      <c r="J600" s="253">
        <v>24750</v>
      </c>
      <c r="K600" s="340">
        <f t="shared" si="7"/>
        <v>0.2475</v>
      </c>
    </row>
    <row r="601" spans="1:11" s="209" customFormat="1" ht="13.5">
      <c r="A601" s="233"/>
      <c r="B601" s="257"/>
      <c r="C601" s="233"/>
      <c r="D601" s="302"/>
      <c r="E601" s="260">
        <v>139</v>
      </c>
      <c r="F601" s="261">
        <v>483</v>
      </c>
      <c r="G601" s="262" t="s">
        <v>87</v>
      </c>
      <c r="H601" s="252">
        <v>2000</v>
      </c>
      <c r="I601" s="252"/>
      <c r="J601" s="253"/>
      <c r="K601" s="340"/>
    </row>
    <row r="602" spans="1:11" s="209" customFormat="1" ht="15" customHeight="1">
      <c r="A602" s="233"/>
      <c r="B602" s="257"/>
      <c r="C602" s="233"/>
      <c r="D602" s="302"/>
      <c r="E602" s="260">
        <v>140</v>
      </c>
      <c r="F602" s="261">
        <v>511</v>
      </c>
      <c r="G602" s="262" t="s">
        <v>103</v>
      </c>
      <c r="H602" s="252"/>
      <c r="I602" s="252">
        <v>3200000</v>
      </c>
      <c r="J602" s="253">
        <v>400000</v>
      </c>
      <c r="K602" s="340">
        <f t="shared" si="7"/>
        <v>0.125</v>
      </c>
    </row>
    <row r="603" spans="1:11" s="209" customFormat="1" ht="13.5">
      <c r="A603" s="233"/>
      <c r="B603" s="257"/>
      <c r="C603" s="233"/>
      <c r="D603" s="302"/>
      <c r="E603" s="260">
        <v>141</v>
      </c>
      <c r="F603" s="261">
        <v>512</v>
      </c>
      <c r="G603" s="262" t="s">
        <v>38</v>
      </c>
      <c r="H603" s="252"/>
      <c r="I603" s="252">
        <v>1200000</v>
      </c>
      <c r="J603" s="253">
        <v>194930</v>
      </c>
      <c r="K603" s="340">
        <f t="shared" si="7"/>
        <v>0.16244166666666668</v>
      </c>
    </row>
    <row r="604" spans="1:11" s="209" customFormat="1" ht="13.5">
      <c r="A604" s="233"/>
      <c r="B604" s="257"/>
      <c r="C604" s="233"/>
      <c r="D604" s="302"/>
      <c r="E604" s="260">
        <v>142</v>
      </c>
      <c r="F604" s="261">
        <v>541</v>
      </c>
      <c r="G604" s="262" t="s">
        <v>521</v>
      </c>
      <c r="H604" s="252"/>
      <c r="I604" s="252"/>
      <c r="J604" s="253"/>
      <c r="K604" s="340"/>
    </row>
    <row r="605" spans="1:11" s="209" customFormat="1" ht="13.5">
      <c r="A605" s="233"/>
      <c r="B605" s="305"/>
      <c r="C605" s="258"/>
      <c r="D605" s="259"/>
      <c r="E605" s="270"/>
      <c r="F605" s="261"/>
      <c r="G605" s="262" t="s">
        <v>25</v>
      </c>
      <c r="H605" s="252"/>
      <c r="I605" s="264"/>
      <c r="J605" s="265"/>
      <c r="K605" s="340"/>
    </row>
    <row r="606" spans="1:11" s="209" customFormat="1" ht="13.5">
      <c r="A606" s="233"/>
      <c r="B606" s="305"/>
      <c r="C606" s="258"/>
      <c r="D606" s="259"/>
      <c r="E606" s="270"/>
      <c r="F606" s="263" t="s">
        <v>14</v>
      </c>
      <c r="G606" s="262" t="s">
        <v>15</v>
      </c>
      <c r="H606" s="264">
        <f>SUM(H588:H603)</f>
        <v>4899476</v>
      </c>
      <c r="I606" s="264">
        <f>SUM(I588:I603)</f>
        <v>74401569.25</v>
      </c>
      <c r="J606" s="264">
        <f>SUM(J588:J603)</f>
        <v>20940740.920000002</v>
      </c>
      <c r="K606" s="340">
        <f t="shared" si="7"/>
        <v>0.28145563502345083</v>
      </c>
    </row>
    <row r="607" spans="1:11" s="209" customFormat="1" ht="22.5" customHeight="1">
      <c r="A607" s="233"/>
      <c r="B607" s="305"/>
      <c r="C607" s="258"/>
      <c r="D607" s="259"/>
      <c r="E607" s="270"/>
      <c r="F607" s="263" t="s">
        <v>326</v>
      </c>
      <c r="G607" s="262" t="s">
        <v>327</v>
      </c>
      <c r="H607" s="264"/>
      <c r="I607" s="264"/>
      <c r="J607" s="264"/>
      <c r="K607" s="340"/>
    </row>
    <row r="608" spans="1:11" s="209" customFormat="1" ht="17.25" customHeight="1">
      <c r="A608" s="233"/>
      <c r="B608" s="305"/>
      <c r="C608" s="258"/>
      <c r="D608" s="259"/>
      <c r="E608" s="270"/>
      <c r="F608" s="263" t="s">
        <v>111</v>
      </c>
      <c r="G608" s="262" t="s">
        <v>325</v>
      </c>
      <c r="H608" s="264"/>
      <c r="I608" s="264"/>
      <c r="J608" s="265"/>
      <c r="K608" s="340"/>
    </row>
    <row r="609" spans="1:11" s="209" customFormat="1" ht="13.5">
      <c r="A609" s="233"/>
      <c r="B609" s="305"/>
      <c r="C609" s="258"/>
      <c r="D609" s="259"/>
      <c r="E609" s="270"/>
      <c r="F609" s="263"/>
      <c r="G609" s="271" t="s">
        <v>26</v>
      </c>
      <c r="H609" s="264"/>
      <c r="I609" s="264">
        <f>I606+I607+I608</f>
        <v>74401569.25</v>
      </c>
      <c r="J609" s="264">
        <f>J606+J607+J608</f>
        <v>20940740.920000002</v>
      </c>
      <c r="K609" s="340">
        <f t="shared" si="7"/>
        <v>0.28145563502345083</v>
      </c>
    </row>
    <row r="610" spans="1:11" s="209" customFormat="1" ht="13.5">
      <c r="A610" s="233"/>
      <c r="B610" s="257"/>
      <c r="C610" s="233"/>
      <c r="D610" s="302"/>
      <c r="E610" s="260"/>
      <c r="F610" s="263"/>
      <c r="G610" s="262" t="s">
        <v>539</v>
      </c>
      <c r="H610" s="252"/>
      <c r="I610" s="252"/>
      <c r="J610" s="265"/>
      <c r="K610" s="340"/>
    </row>
    <row r="611" spans="1:11" s="209" customFormat="1" ht="17.25" customHeight="1">
      <c r="A611" s="233"/>
      <c r="B611" s="257"/>
      <c r="C611" s="233"/>
      <c r="D611" s="302"/>
      <c r="E611" s="260"/>
      <c r="F611" s="263" t="s">
        <v>14</v>
      </c>
      <c r="G611" s="262" t="s">
        <v>19</v>
      </c>
      <c r="H611" s="252" t="e">
        <f>H606+#REF!+#REF!+#REF!+#REF!+#REF!+#REF!+#REF!</f>
        <v>#REF!</v>
      </c>
      <c r="I611" s="264">
        <f>I606</f>
        <v>74401569.25</v>
      </c>
      <c r="J611" s="264">
        <f>J606</f>
        <v>20940740.920000002</v>
      </c>
      <c r="K611" s="340">
        <f t="shared" si="7"/>
        <v>0.28145563502345083</v>
      </c>
    </row>
    <row r="612" spans="1:11" s="209" customFormat="1" ht="17.25" customHeight="1">
      <c r="A612" s="233"/>
      <c r="B612" s="257"/>
      <c r="C612" s="233"/>
      <c r="D612" s="302"/>
      <c r="E612" s="260"/>
      <c r="F612" s="263" t="s">
        <v>326</v>
      </c>
      <c r="G612" s="262" t="s">
        <v>350</v>
      </c>
      <c r="H612" s="252"/>
      <c r="I612" s="252"/>
      <c r="J612" s="264">
        <f>J607</f>
        <v>0</v>
      </c>
      <c r="K612" s="340"/>
    </row>
    <row r="613" spans="1:11" s="209" customFormat="1" ht="13.5">
      <c r="A613" s="233"/>
      <c r="B613" s="257"/>
      <c r="C613" s="233"/>
      <c r="D613" s="302"/>
      <c r="E613" s="260"/>
      <c r="F613" s="263" t="s">
        <v>111</v>
      </c>
      <c r="G613" s="262" t="s">
        <v>325</v>
      </c>
      <c r="H613" s="252"/>
      <c r="I613" s="252"/>
      <c r="J613" s="265"/>
      <c r="K613" s="340"/>
    </row>
    <row r="614" spans="1:11" s="209" customFormat="1" ht="13.5">
      <c r="A614" s="233"/>
      <c r="B614" s="257"/>
      <c r="C614" s="233"/>
      <c r="D614" s="302"/>
      <c r="E614" s="260"/>
      <c r="F614" s="263"/>
      <c r="G614" s="262" t="s">
        <v>540</v>
      </c>
      <c r="H614" s="252" t="e">
        <f>#REF!</f>
        <v>#REF!</v>
      </c>
      <c r="I614" s="264">
        <f>I611</f>
        <v>74401569.25</v>
      </c>
      <c r="J614" s="264">
        <f>J611</f>
        <v>20940740.920000002</v>
      </c>
      <c r="K614" s="340">
        <f t="shared" si="7"/>
        <v>0.28145563502345083</v>
      </c>
    </row>
    <row r="615" spans="1:11" s="209" customFormat="1" ht="13.5">
      <c r="A615" s="233"/>
      <c r="B615" s="305"/>
      <c r="C615" s="205"/>
      <c r="D615" s="205"/>
      <c r="E615" s="260"/>
      <c r="F615" s="213"/>
      <c r="G615" s="207" t="s">
        <v>105</v>
      </c>
      <c r="H615" s="252"/>
      <c r="I615" s="252"/>
      <c r="J615" s="253"/>
      <c r="K615" s="340"/>
    </row>
    <row r="616" spans="1:11" s="209" customFormat="1" ht="13.5">
      <c r="A616" s="233"/>
      <c r="B616" s="305"/>
      <c r="C616" s="205"/>
      <c r="D616" s="205" t="s">
        <v>799</v>
      </c>
      <c r="E616" s="260"/>
      <c r="F616" s="213"/>
      <c r="G616" s="207" t="s">
        <v>372</v>
      </c>
      <c r="H616" s="252"/>
      <c r="I616" s="252"/>
      <c r="J616" s="253"/>
      <c r="K616" s="340"/>
    </row>
    <row r="617" spans="1:11" s="209" customFormat="1" ht="13.5">
      <c r="A617" s="233"/>
      <c r="B617" s="305"/>
      <c r="C617" s="205"/>
      <c r="D617" s="205"/>
      <c r="E617" s="260"/>
      <c r="F617" s="213"/>
      <c r="G617" s="207" t="s">
        <v>355</v>
      </c>
      <c r="H617" s="252"/>
      <c r="I617" s="252"/>
      <c r="J617" s="253"/>
      <c r="K617" s="340"/>
    </row>
    <row r="618" spans="1:11" s="209" customFormat="1" ht="20.25" customHeight="1">
      <c r="A618" s="233"/>
      <c r="B618" s="305"/>
      <c r="C618" s="205"/>
      <c r="D618" s="205" t="s">
        <v>813</v>
      </c>
      <c r="E618" s="260"/>
      <c r="F618" s="213"/>
      <c r="G618" s="207" t="s">
        <v>814</v>
      </c>
      <c r="H618" s="252"/>
      <c r="I618" s="252"/>
      <c r="J618" s="253"/>
      <c r="K618" s="340"/>
    </row>
    <row r="619" spans="1:11" s="209" customFormat="1" ht="16.5" customHeight="1">
      <c r="A619" s="233"/>
      <c r="B619" s="305"/>
      <c r="C619" s="205" t="s">
        <v>106</v>
      </c>
      <c r="D619" s="205"/>
      <c r="E619" s="260"/>
      <c r="F619" s="213"/>
      <c r="G619" s="207" t="s">
        <v>107</v>
      </c>
      <c r="H619" s="252"/>
      <c r="I619" s="252"/>
      <c r="J619" s="253"/>
      <c r="K619" s="340"/>
    </row>
    <row r="620" spans="1:11" s="209" customFormat="1" ht="15.75" customHeight="1">
      <c r="A620" s="233"/>
      <c r="B620" s="257"/>
      <c r="C620" s="233"/>
      <c r="D620" s="302"/>
      <c r="E620" s="260">
        <v>143</v>
      </c>
      <c r="F620" s="208">
        <v>463</v>
      </c>
      <c r="G620" s="251" t="s">
        <v>229</v>
      </c>
      <c r="H620" s="252">
        <v>2720000</v>
      </c>
      <c r="I620" s="252">
        <v>7800000</v>
      </c>
      <c r="J620" s="253">
        <v>1521925.55</v>
      </c>
      <c r="K620" s="340">
        <f t="shared" si="7"/>
        <v>0.19511866025641025</v>
      </c>
    </row>
    <row r="621" spans="1:11" s="209" customFormat="1" ht="13.5">
      <c r="A621" s="233"/>
      <c r="B621" s="257"/>
      <c r="C621" s="210"/>
      <c r="D621" s="212"/>
      <c r="E621" s="260">
        <v>144</v>
      </c>
      <c r="F621" s="208">
        <v>463</v>
      </c>
      <c r="G621" s="251" t="s">
        <v>7</v>
      </c>
      <c r="H621" s="252">
        <v>485000</v>
      </c>
      <c r="I621" s="252">
        <v>1299000</v>
      </c>
      <c r="J621" s="253">
        <v>245790.97</v>
      </c>
      <c r="K621" s="340">
        <f t="shared" si="7"/>
        <v>0.18921552732871438</v>
      </c>
    </row>
    <row r="622" spans="1:11" s="209" customFormat="1" ht="13.5">
      <c r="A622" s="233"/>
      <c r="B622" s="257"/>
      <c r="C622" s="212"/>
      <c r="D622" s="212"/>
      <c r="E622" s="260">
        <v>145</v>
      </c>
      <c r="F622" s="208">
        <v>463</v>
      </c>
      <c r="G622" s="251" t="s">
        <v>108</v>
      </c>
      <c r="H622" s="252">
        <v>210000</v>
      </c>
      <c r="I622" s="252">
        <v>450000</v>
      </c>
      <c r="J622" s="253">
        <v>75714</v>
      </c>
      <c r="K622" s="340">
        <f t="shared" si="7"/>
        <v>0.16825333333333334</v>
      </c>
    </row>
    <row r="623" spans="1:11" s="209" customFormat="1" ht="13.5">
      <c r="A623" s="233"/>
      <c r="B623" s="257"/>
      <c r="C623" s="212"/>
      <c r="D623" s="212"/>
      <c r="E623" s="260">
        <v>146</v>
      </c>
      <c r="F623" s="208">
        <v>463</v>
      </c>
      <c r="G623" s="271" t="s">
        <v>104</v>
      </c>
      <c r="H623" s="252">
        <v>32000</v>
      </c>
      <c r="I623" s="252">
        <v>200000</v>
      </c>
      <c r="J623" s="253"/>
      <c r="K623" s="340">
        <f t="shared" si="7"/>
        <v>0</v>
      </c>
    </row>
    <row r="624" spans="1:11" s="209" customFormat="1" ht="13.5">
      <c r="A624" s="233"/>
      <c r="B624" s="257"/>
      <c r="C624" s="210"/>
      <c r="D624" s="212"/>
      <c r="E624" s="260">
        <v>147</v>
      </c>
      <c r="F624" s="208">
        <v>463</v>
      </c>
      <c r="G624" s="251" t="s">
        <v>32</v>
      </c>
      <c r="H624" s="252">
        <v>1000000</v>
      </c>
      <c r="I624" s="252">
        <v>100000</v>
      </c>
      <c r="J624" s="253"/>
      <c r="K624" s="340">
        <f t="shared" si="7"/>
        <v>0</v>
      </c>
    </row>
    <row r="625" spans="1:11" s="209" customFormat="1" ht="13.5">
      <c r="A625" s="233"/>
      <c r="B625" s="257"/>
      <c r="C625" s="210"/>
      <c r="D625" s="212"/>
      <c r="E625" s="260">
        <v>148</v>
      </c>
      <c r="F625" s="208">
        <v>463</v>
      </c>
      <c r="G625" s="251" t="s">
        <v>22</v>
      </c>
      <c r="H625" s="252">
        <v>480000</v>
      </c>
      <c r="I625" s="252">
        <v>600000</v>
      </c>
      <c r="J625" s="253">
        <v>54980.86</v>
      </c>
      <c r="K625" s="340">
        <f t="shared" si="7"/>
        <v>9.1634766666666673E-2</v>
      </c>
    </row>
    <row r="626" spans="1:11" s="209" customFormat="1" ht="13.5">
      <c r="A626" s="233"/>
      <c r="B626" s="257"/>
      <c r="C626" s="210"/>
      <c r="D626" s="212"/>
      <c r="E626" s="260">
        <v>149</v>
      </c>
      <c r="F626" s="208">
        <v>463</v>
      </c>
      <c r="G626" s="251" t="s">
        <v>55</v>
      </c>
      <c r="H626" s="252">
        <v>50000</v>
      </c>
      <c r="I626" s="252">
        <v>100000</v>
      </c>
      <c r="J626" s="253"/>
      <c r="K626" s="340">
        <f t="shared" si="7"/>
        <v>0</v>
      </c>
    </row>
    <row r="627" spans="1:11" s="209" customFormat="1" ht="13.5">
      <c r="A627" s="233"/>
      <c r="B627" s="257"/>
      <c r="C627" s="210"/>
      <c r="D627" s="212"/>
      <c r="E627" s="260">
        <v>150</v>
      </c>
      <c r="F627" s="208">
        <v>463</v>
      </c>
      <c r="G627" s="251" t="s">
        <v>23</v>
      </c>
      <c r="H627" s="252">
        <v>395000</v>
      </c>
      <c r="I627" s="252">
        <v>3947000</v>
      </c>
      <c r="J627" s="253">
        <v>193568</v>
      </c>
      <c r="K627" s="340">
        <f t="shared" si="7"/>
        <v>4.9041803901697489E-2</v>
      </c>
    </row>
    <row r="628" spans="1:11" s="209" customFormat="1" ht="13.5">
      <c r="A628" s="233"/>
      <c r="B628" s="257"/>
      <c r="C628" s="210"/>
      <c r="D628" s="212"/>
      <c r="E628" s="260">
        <v>151</v>
      </c>
      <c r="F628" s="208">
        <v>463</v>
      </c>
      <c r="G628" s="271" t="s">
        <v>33</v>
      </c>
      <c r="H628" s="252">
        <v>10000</v>
      </c>
      <c r="I628" s="252">
        <v>200000</v>
      </c>
      <c r="J628" s="253"/>
      <c r="K628" s="340">
        <f t="shared" si="7"/>
        <v>0</v>
      </c>
    </row>
    <row r="629" spans="1:11" s="209" customFormat="1" ht="13.5">
      <c r="A629" s="210"/>
      <c r="B629" s="211"/>
      <c r="C629" s="210"/>
      <c r="D629" s="212"/>
      <c r="E629" s="260">
        <v>152</v>
      </c>
      <c r="F629" s="208">
        <v>463</v>
      </c>
      <c r="G629" s="251" t="s">
        <v>34</v>
      </c>
      <c r="H629" s="252">
        <v>150000</v>
      </c>
      <c r="I629" s="252">
        <v>400000</v>
      </c>
      <c r="J629" s="253"/>
      <c r="K629" s="340">
        <f t="shared" si="7"/>
        <v>0</v>
      </c>
    </row>
    <row r="630" spans="1:11" s="209" customFormat="1" ht="13.5">
      <c r="A630" s="210"/>
      <c r="B630" s="211"/>
      <c r="C630" s="210"/>
      <c r="D630" s="212"/>
      <c r="E630" s="260">
        <v>153</v>
      </c>
      <c r="F630" s="208">
        <v>463</v>
      </c>
      <c r="G630" s="251" t="s">
        <v>35</v>
      </c>
      <c r="H630" s="252">
        <v>320000</v>
      </c>
      <c r="I630" s="252">
        <v>300000</v>
      </c>
      <c r="J630" s="253">
        <v>53507.67</v>
      </c>
      <c r="K630" s="340">
        <f t="shared" si="7"/>
        <v>0.17835889999999999</v>
      </c>
    </row>
    <row r="631" spans="1:11" s="209" customFormat="1" ht="13.5">
      <c r="A631" s="210"/>
      <c r="B631" s="211"/>
      <c r="C631" s="210"/>
      <c r="D631" s="212"/>
      <c r="E631" s="260">
        <v>154</v>
      </c>
      <c r="F631" s="208">
        <v>463</v>
      </c>
      <c r="G631" s="251" t="s">
        <v>109</v>
      </c>
      <c r="H631" s="264" t="e">
        <f>H632+H633+H634+#REF!+#REF!+#REF!+#REF!</f>
        <v>#REF!</v>
      </c>
      <c r="I631" s="252">
        <f>I632+I633+I634</f>
        <v>11500000</v>
      </c>
      <c r="J631" s="265">
        <f>J632+J633</f>
        <v>1776016</v>
      </c>
      <c r="K631" s="340">
        <f t="shared" si="7"/>
        <v>0.15443617391304348</v>
      </c>
    </row>
    <row r="632" spans="1:11" s="209" customFormat="1" ht="13.5">
      <c r="A632" s="210"/>
      <c r="B632" s="211"/>
      <c r="C632" s="210"/>
      <c r="D632" s="212"/>
      <c r="E632" s="260" t="s">
        <v>750</v>
      </c>
      <c r="F632" s="208"/>
      <c r="G632" s="251" t="s">
        <v>309</v>
      </c>
      <c r="H632" s="252">
        <v>10000000</v>
      </c>
      <c r="I632" s="252">
        <v>6000000</v>
      </c>
      <c r="J632" s="253">
        <v>1468500</v>
      </c>
      <c r="K632" s="340">
        <f t="shared" si="7"/>
        <v>0.24475</v>
      </c>
    </row>
    <row r="633" spans="1:11" s="209" customFormat="1" ht="13.5">
      <c r="A633" s="210"/>
      <c r="B633" s="211"/>
      <c r="C633" s="210"/>
      <c r="D633" s="212"/>
      <c r="E633" s="260" t="s">
        <v>751</v>
      </c>
      <c r="F633" s="208"/>
      <c r="G633" s="251" t="s">
        <v>310</v>
      </c>
      <c r="H633" s="252">
        <v>800000</v>
      </c>
      <c r="I633" s="252">
        <v>1500000</v>
      </c>
      <c r="J633" s="253">
        <v>307516</v>
      </c>
      <c r="K633" s="340">
        <f t="shared" si="7"/>
        <v>0.20501066666666667</v>
      </c>
    </row>
    <row r="634" spans="1:11" s="209" customFormat="1" ht="27">
      <c r="A634" s="210"/>
      <c r="B634" s="211"/>
      <c r="C634" s="210"/>
      <c r="D634" s="212"/>
      <c r="E634" s="260" t="s">
        <v>752</v>
      </c>
      <c r="F634" s="208"/>
      <c r="G634" s="251" t="s">
        <v>445</v>
      </c>
      <c r="H634" s="252">
        <v>980000</v>
      </c>
      <c r="I634" s="252">
        <v>4000000</v>
      </c>
      <c r="J634" s="253"/>
      <c r="K634" s="340">
        <f t="shared" si="7"/>
        <v>0</v>
      </c>
    </row>
    <row r="635" spans="1:11" s="209" customFormat="1" ht="27">
      <c r="A635" s="210"/>
      <c r="B635" s="211"/>
      <c r="C635" s="210"/>
      <c r="D635" s="212"/>
      <c r="E635" s="260">
        <v>155</v>
      </c>
      <c r="F635" s="208">
        <v>463</v>
      </c>
      <c r="G635" s="251" t="s">
        <v>36</v>
      </c>
      <c r="H635" s="252">
        <v>30000</v>
      </c>
      <c r="I635" s="252">
        <v>40000</v>
      </c>
      <c r="J635" s="253"/>
      <c r="K635" s="340">
        <f t="shared" si="7"/>
        <v>0</v>
      </c>
    </row>
    <row r="636" spans="1:11" s="209" customFormat="1" ht="13.5">
      <c r="A636" s="210"/>
      <c r="B636" s="211"/>
      <c r="C636" s="210"/>
      <c r="D636" s="212"/>
      <c r="E636" s="260">
        <v>156</v>
      </c>
      <c r="F636" s="208">
        <v>463</v>
      </c>
      <c r="G636" s="268" t="s">
        <v>38</v>
      </c>
      <c r="H636" s="252">
        <v>150000</v>
      </c>
      <c r="I636" s="252">
        <v>400000</v>
      </c>
      <c r="J636" s="253"/>
      <c r="K636" s="340">
        <f t="shared" si="7"/>
        <v>0</v>
      </c>
    </row>
    <row r="637" spans="1:11" s="209" customFormat="1" ht="13.5">
      <c r="A637" s="210"/>
      <c r="B637" s="211"/>
      <c r="C637" s="210"/>
      <c r="D637" s="212"/>
      <c r="E637" s="260">
        <v>157</v>
      </c>
      <c r="F637" s="208">
        <v>463</v>
      </c>
      <c r="G637" s="268" t="s">
        <v>37</v>
      </c>
      <c r="H637" s="252">
        <v>85000</v>
      </c>
      <c r="I637" s="252"/>
      <c r="J637" s="253"/>
      <c r="K637" s="340"/>
    </row>
    <row r="638" spans="1:11" s="209" customFormat="1" ht="13.5">
      <c r="A638" s="210"/>
      <c r="B638" s="211"/>
      <c r="C638" s="210"/>
      <c r="D638" s="212"/>
      <c r="E638" s="260"/>
      <c r="F638" s="263"/>
      <c r="G638" s="262" t="s">
        <v>583</v>
      </c>
      <c r="H638" s="252"/>
      <c r="I638" s="252"/>
      <c r="J638" s="253"/>
      <c r="K638" s="340"/>
    </row>
    <row r="639" spans="1:11" s="209" customFormat="1" ht="13.5">
      <c r="A639" s="210"/>
      <c r="B639" s="211"/>
      <c r="C639" s="210"/>
      <c r="D639" s="212"/>
      <c r="E639" s="260"/>
      <c r="F639" s="263" t="s">
        <v>14</v>
      </c>
      <c r="G639" s="262" t="s">
        <v>15</v>
      </c>
      <c r="H639" s="252"/>
      <c r="I639" s="264">
        <f>I620+I621+I622+I623+I624+I625+I626+I627+I628+I629+I630+I631+I635+I636+I637</f>
        <v>27336000</v>
      </c>
      <c r="J639" s="264">
        <f>J620+J621+J622+J623+J624+J625+J626+J627+J628+J629+J630+J631+J635+J636+J637</f>
        <v>3921503.0500000003</v>
      </c>
      <c r="K639" s="340">
        <f t="shared" si="7"/>
        <v>0.14345562810945275</v>
      </c>
    </row>
    <row r="640" spans="1:11" s="209" customFormat="1" ht="13.5">
      <c r="A640" s="210"/>
      <c r="B640" s="211"/>
      <c r="C640" s="210"/>
      <c r="D640" s="212"/>
      <c r="E640" s="260"/>
      <c r="F640" s="263" t="s">
        <v>111</v>
      </c>
      <c r="G640" s="262" t="s">
        <v>331</v>
      </c>
      <c r="H640" s="252"/>
      <c r="I640" s="264"/>
      <c r="J640" s="253"/>
      <c r="K640" s="340"/>
    </row>
    <row r="641" spans="1:11" s="209" customFormat="1" ht="13.5">
      <c r="A641" s="210"/>
      <c r="B641" s="211"/>
      <c r="C641" s="210"/>
      <c r="D641" s="212"/>
      <c r="E641" s="260"/>
      <c r="F641" s="263"/>
      <c r="G641" s="262" t="s">
        <v>420</v>
      </c>
      <c r="H641" s="252"/>
      <c r="I641" s="264">
        <f>SUM(I639)</f>
        <v>27336000</v>
      </c>
      <c r="J641" s="264">
        <f>SUM(J639)</f>
        <v>3921503.0500000003</v>
      </c>
      <c r="K641" s="340">
        <f t="shared" si="7"/>
        <v>0.14345562810945275</v>
      </c>
    </row>
    <row r="642" spans="1:11" s="209" customFormat="1" ht="13.5">
      <c r="A642" s="210"/>
      <c r="B642" s="211"/>
      <c r="C642" s="205"/>
      <c r="D642" s="205" t="s">
        <v>799</v>
      </c>
      <c r="E642" s="260"/>
      <c r="F642" s="213"/>
      <c r="G642" s="207" t="s">
        <v>372</v>
      </c>
      <c r="H642" s="252"/>
      <c r="I642" s="252"/>
      <c r="J642" s="253"/>
      <c r="K642" s="340"/>
    </row>
    <row r="643" spans="1:11" s="209" customFormat="1" ht="13.5">
      <c r="A643" s="210"/>
      <c r="B643" s="211"/>
      <c r="C643" s="205"/>
      <c r="D643" s="205"/>
      <c r="E643" s="260"/>
      <c r="F643" s="213"/>
      <c r="G643" s="207" t="s">
        <v>361</v>
      </c>
      <c r="H643" s="252"/>
      <c r="I643" s="252"/>
      <c r="J643" s="253"/>
      <c r="K643" s="340"/>
    </row>
    <row r="644" spans="1:11" s="209" customFormat="1" ht="25.5">
      <c r="A644" s="210"/>
      <c r="B644" s="211"/>
      <c r="C644" s="205"/>
      <c r="D644" s="205" t="s">
        <v>802</v>
      </c>
      <c r="E644" s="260"/>
      <c r="F644" s="213"/>
      <c r="G644" s="207" t="s">
        <v>803</v>
      </c>
      <c r="H644" s="252"/>
      <c r="I644" s="252"/>
      <c r="J644" s="253"/>
      <c r="K644" s="340"/>
    </row>
    <row r="645" spans="1:11" s="209" customFormat="1" ht="25.5">
      <c r="A645" s="210"/>
      <c r="B645" s="211"/>
      <c r="C645" s="205" t="s">
        <v>106</v>
      </c>
      <c r="D645" s="205"/>
      <c r="E645" s="260"/>
      <c r="F645" s="213"/>
      <c r="G645" s="207" t="s">
        <v>107</v>
      </c>
      <c r="H645" s="252"/>
      <c r="I645" s="252"/>
      <c r="J645" s="253"/>
      <c r="K645" s="340"/>
    </row>
    <row r="646" spans="1:11" s="209" customFormat="1" ht="13.5">
      <c r="A646" s="210"/>
      <c r="B646" s="211"/>
      <c r="C646" s="210"/>
      <c r="D646" s="212"/>
      <c r="E646" s="260">
        <v>158</v>
      </c>
      <c r="F646" s="208">
        <v>463</v>
      </c>
      <c r="G646" s="251" t="s">
        <v>63</v>
      </c>
      <c r="H646" s="252">
        <v>3000000</v>
      </c>
      <c r="I646" s="252"/>
      <c r="J646" s="253"/>
      <c r="K646" s="340"/>
    </row>
    <row r="647" spans="1:11" s="209" customFormat="1" ht="27">
      <c r="A647" s="210"/>
      <c r="B647" s="211"/>
      <c r="C647" s="210"/>
      <c r="D647" s="212"/>
      <c r="E647" s="260">
        <v>159</v>
      </c>
      <c r="F647" s="208">
        <v>463</v>
      </c>
      <c r="G647" s="251" t="s">
        <v>311</v>
      </c>
      <c r="H647" s="252"/>
      <c r="I647" s="252">
        <v>100000</v>
      </c>
      <c r="J647" s="253"/>
      <c r="K647" s="340">
        <f t="shared" si="7"/>
        <v>0</v>
      </c>
    </row>
    <row r="648" spans="1:11" s="209" customFormat="1" ht="13.5">
      <c r="A648" s="210"/>
      <c r="B648" s="211"/>
      <c r="C648" s="210"/>
      <c r="D648" s="212"/>
      <c r="E648" s="260">
        <v>160</v>
      </c>
      <c r="F648" s="208">
        <v>463</v>
      </c>
      <c r="G648" s="251" t="s">
        <v>500</v>
      </c>
      <c r="H648" s="252"/>
      <c r="I648" s="252">
        <v>50000</v>
      </c>
      <c r="J648" s="253"/>
      <c r="K648" s="340">
        <f t="shared" si="7"/>
        <v>0</v>
      </c>
    </row>
    <row r="649" spans="1:11" s="209" customFormat="1" ht="13.5">
      <c r="A649" s="210"/>
      <c r="B649" s="211"/>
      <c r="C649" s="210"/>
      <c r="D649" s="212"/>
      <c r="E649" s="260"/>
      <c r="F649" s="263"/>
      <c r="G649" s="262" t="s">
        <v>584</v>
      </c>
      <c r="H649" s="252"/>
      <c r="I649" s="252"/>
      <c r="J649" s="253"/>
      <c r="K649" s="340"/>
    </row>
    <row r="650" spans="1:11" s="209" customFormat="1" ht="13.5">
      <c r="A650" s="210"/>
      <c r="B650" s="211"/>
      <c r="C650" s="210"/>
      <c r="D650" s="212"/>
      <c r="E650" s="260"/>
      <c r="F650" s="263" t="s">
        <v>14</v>
      </c>
      <c r="G650" s="262" t="s">
        <v>15</v>
      </c>
      <c r="H650" s="252"/>
      <c r="I650" s="264">
        <f>SUM(I646:I648)</f>
        <v>150000</v>
      </c>
      <c r="J650" s="253"/>
      <c r="K650" s="340">
        <f>J650/I650</f>
        <v>0</v>
      </c>
    </row>
    <row r="651" spans="1:11" s="209" customFormat="1" ht="13.5">
      <c r="A651" s="210"/>
      <c r="B651" s="211"/>
      <c r="C651" s="210"/>
      <c r="D651" s="212"/>
      <c r="E651" s="260"/>
      <c r="F651" s="263"/>
      <c r="G651" s="262" t="s">
        <v>512</v>
      </c>
      <c r="H651" s="252"/>
      <c r="I651" s="264">
        <f>I650</f>
        <v>150000</v>
      </c>
      <c r="J651" s="253"/>
      <c r="K651" s="340">
        <f>J651/I651</f>
        <v>0</v>
      </c>
    </row>
    <row r="652" spans="1:11" s="209" customFormat="1" ht="13.5">
      <c r="A652" s="210"/>
      <c r="B652" s="211"/>
      <c r="C652" s="205"/>
      <c r="D652" s="205" t="s">
        <v>799</v>
      </c>
      <c r="E652" s="260"/>
      <c r="F652" s="213"/>
      <c r="G652" s="207" t="s">
        <v>372</v>
      </c>
      <c r="H652" s="252"/>
      <c r="I652" s="252"/>
      <c r="J652" s="253"/>
      <c r="K652" s="340"/>
    </row>
    <row r="653" spans="1:11" s="209" customFormat="1" ht="13.5">
      <c r="A653" s="210"/>
      <c r="B653" s="211"/>
      <c r="C653" s="205"/>
      <c r="D653" s="205"/>
      <c r="E653" s="260"/>
      <c r="F653" s="213"/>
      <c r="G653" s="207" t="s">
        <v>373</v>
      </c>
      <c r="H653" s="252"/>
      <c r="I653" s="252"/>
      <c r="J653" s="253"/>
      <c r="K653" s="340"/>
    </row>
    <row r="654" spans="1:11" s="209" customFormat="1" ht="13.5">
      <c r="A654" s="210"/>
      <c r="B654" s="211"/>
      <c r="C654" s="205"/>
      <c r="D654" s="205" t="s">
        <v>807</v>
      </c>
      <c r="E654" s="260"/>
      <c r="F654" s="213"/>
      <c r="G654" s="207" t="s">
        <v>624</v>
      </c>
      <c r="H654" s="252"/>
      <c r="I654" s="252"/>
      <c r="J654" s="253"/>
      <c r="K654" s="340"/>
    </row>
    <row r="655" spans="1:11" s="209" customFormat="1" ht="25.5">
      <c r="A655" s="210"/>
      <c r="B655" s="211"/>
      <c r="C655" s="205" t="s">
        <v>106</v>
      </c>
      <c r="D655" s="205"/>
      <c r="E655" s="260"/>
      <c r="F655" s="213"/>
      <c r="G655" s="207" t="s">
        <v>107</v>
      </c>
      <c r="H655" s="252"/>
      <c r="I655" s="252"/>
      <c r="J655" s="253"/>
      <c r="K655" s="340"/>
    </row>
    <row r="656" spans="1:11" s="209" customFormat="1" ht="13.5">
      <c r="A656" s="210"/>
      <c r="B656" s="211"/>
      <c r="C656" s="210"/>
      <c r="D656" s="212"/>
      <c r="E656" s="260">
        <v>161</v>
      </c>
      <c r="F656" s="208">
        <v>463</v>
      </c>
      <c r="G656" s="251" t="s">
        <v>64</v>
      </c>
      <c r="H656" s="252"/>
      <c r="I656" s="252">
        <v>1500000</v>
      </c>
      <c r="J656" s="253"/>
      <c r="K656" s="340">
        <f>J656/I656</f>
        <v>0</v>
      </c>
    </row>
    <row r="657" spans="1:11" s="209" customFormat="1" ht="13.5">
      <c r="A657" s="210"/>
      <c r="B657" s="297"/>
      <c r="C657" s="298"/>
      <c r="D657" s="299"/>
      <c r="E657" s="313"/>
      <c r="F657" s="275"/>
      <c r="G657" s="300" t="s">
        <v>110</v>
      </c>
      <c r="H657" s="252"/>
      <c r="I657" s="264"/>
      <c r="J657" s="265"/>
      <c r="K657" s="340"/>
    </row>
    <row r="658" spans="1:11" s="209" customFormat="1" ht="13.5">
      <c r="A658" s="210"/>
      <c r="B658" s="297"/>
      <c r="C658" s="298"/>
      <c r="D658" s="299"/>
      <c r="E658" s="313"/>
      <c r="F658" s="277" t="s">
        <v>14</v>
      </c>
      <c r="G658" s="300" t="s">
        <v>19</v>
      </c>
      <c r="H658" s="264" t="e">
        <f>SUM(H620:H630)+#REF!+#REF!+#REF!+#REF!</f>
        <v>#REF!</v>
      </c>
      <c r="I658" s="264">
        <f>SUM(I656:I657)</f>
        <v>1500000</v>
      </c>
      <c r="J658" s="265"/>
      <c r="K658" s="340">
        <f>J658/I658</f>
        <v>0</v>
      </c>
    </row>
    <row r="659" spans="1:11" s="209" customFormat="1" ht="13.5">
      <c r="A659" s="210"/>
      <c r="B659" s="297"/>
      <c r="C659" s="298"/>
      <c r="D659" s="299"/>
      <c r="E659" s="313"/>
      <c r="F659" s="277"/>
      <c r="G659" s="262" t="s">
        <v>112</v>
      </c>
      <c r="H659" s="264"/>
      <c r="I659" s="264">
        <f>I658</f>
        <v>1500000</v>
      </c>
      <c r="J659" s="265"/>
      <c r="K659" s="340">
        <f>J659/I659</f>
        <v>0</v>
      </c>
    </row>
    <row r="660" spans="1:11" s="209" customFormat="1" ht="27">
      <c r="A660" s="210"/>
      <c r="B660" s="211"/>
      <c r="C660" s="210"/>
      <c r="D660" s="212"/>
      <c r="E660" s="260"/>
      <c r="F660" s="263"/>
      <c r="G660" s="262" t="s">
        <v>414</v>
      </c>
      <c r="H660" s="252"/>
      <c r="I660" s="264"/>
      <c r="J660" s="265"/>
      <c r="K660" s="340"/>
    </row>
    <row r="661" spans="1:11" s="209" customFormat="1" ht="16.5" customHeight="1">
      <c r="A661" s="210"/>
      <c r="B661" s="211"/>
      <c r="C661" s="210"/>
      <c r="D661" s="212"/>
      <c r="E661" s="260"/>
      <c r="F661" s="263" t="s">
        <v>14</v>
      </c>
      <c r="G661" s="262" t="s">
        <v>15</v>
      </c>
      <c r="H661" s="252"/>
      <c r="I661" s="264">
        <f>SUM(I659:I660)</f>
        <v>1500000</v>
      </c>
      <c r="J661" s="265"/>
      <c r="K661" s="340">
        <f>J661/I661</f>
        <v>0</v>
      </c>
    </row>
    <row r="662" spans="1:11" s="209" customFormat="1" ht="16.5" customHeight="1">
      <c r="A662" s="210"/>
      <c r="B662" s="211"/>
      <c r="C662" s="210"/>
      <c r="D662" s="212"/>
      <c r="E662" s="260"/>
      <c r="F662" s="263"/>
      <c r="G662" s="262" t="s">
        <v>404</v>
      </c>
      <c r="H662" s="252"/>
      <c r="I662" s="264"/>
      <c r="J662" s="265"/>
      <c r="K662" s="340"/>
    </row>
    <row r="663" spans="1:11" s="209" customFormat="1" ht="13.5">
      <c r="A663" s="210"/>
      <c r="B663" s="211"/>
      <c r="C663" s="210"/>
      <c r="D663" s="212"/>
      <c r="E663" s="260"/>
      <c r="F663" s="263" t="s">
        <v>14</v>
      </c>
      <c r="G663" s="262" t="s">
        <v>15</v>
      </c>
      <c r="H663" s="252"/>
      <c r="I663" s="264">
        <f>I664</f>
        <v>28986000</v>
      </c>
      <c r="J663" s="265"/>
      <c r="K663" s="340">
        <f>J663/I663</f>
        <v>0</v>
      </c>
    </row>
    <row r="664" spans="1:11" s="209" customFormat="1" ht="13.5">
      <c r="A664" s="210"/>
      <c r="B664" s="211"/>
      <c r="C664" s="210"/>
      <c r="D664" s="212"/>
      <c r="E664" s="260"/>
      <c r="F664" s="263"/>
      <c r="G664" s="262" t="s">
        <v>585</v>
      </c>
      <c r="H664" s="252"/>
      <c r="I664" s="264">
        <f>I641+I651+I659</f>
        <v>28986000</v>
      </c>
      <c r="J664" s="265"/>
      <c r="K664" s="340">
        <f>J664/I664</f>
        <v>0</v>
      </c>
    </row>
    <row r="665" spans="1:11" s="209" customFormat="1" ht="13.5">
      <c r="A665" s="210"/>
      <c r="B665" s="204" t="s">
        <v>630</v>
      </c>
      <c r="C665" s="203"/>
      <c r="D665" s="205"/>
      <c r="E665" s="260"/>
      <c r="F665" s="266"/>
      <c r="G665" s="269" t="s">
        <v>763</v>
      </c>
      <c r="H665" s="252"/>
      <c r="I665" s="252"/>
      <c r="J665" s="253"/>
      <c r="K665" s="340"/>
    </row>
    <row r="666" spans="1:11" s="209" customFormat="1" ht="13.5">
      <c r="A666" s="210"/>
      <c r="B666" s="204"/>
      <c r="C666" s="203"/>
      <c r="D666" s="205" t="s">
        <v>359</v>
      </c>
      <c r="E666" s="260"/>
      <c r="F666" s="266"/>
      <c r="G666" s="269" t="s">
        <v>378</v>
      </c>
      <c r="H666" s="252"/>
      <c r="I666" s="252"/>
      <c r="J666" s="253"/>
      <c r="K666" s="340"/>
    </row>
    <row r="667" spans="1:11" s="209" customFormat="1" ht="13.5">
      <c r="A667" s="210"/>
      <c r="B667" s="204"/>
      <c r="C667" s="203"/>
      <c r="D667" s="205"/>
      <c r="E667" s="260"/>
      <c r="F667" s="266"/>
      <c r="G667" s="279" t="s">
        <v>355</v>
      </c>
      <c r="H667" s="252"/>
      <c r="I667" s="252"/>
      <c r="J667" s="253"/>
      <c r="K667" s="340"/>
    </row>
    <row r="668" spans="1:11" s="209" customFormat="1" ht="13.5">
      <c r="A668" s="210"/>
      <c r="B668" s="204"/>
      <c r="C668" s="203"/>
      <c r="D668" s="205" t="s">
        <v>464</v>
      </c>
      <c r="E668" s="260"/>
      <c r="F668" s="266"/>
      <c r="G668" s="279" t="s">
        <v>379</v>
      </c>
      <c r="H668" s="252"/>
      <c r="I668" s="252"/>
      <c r="J668" s="253"/>
      <c r="K668" s="340"/>
    </row>
    <row r="669" spans="1:11" s="209" customFormat="1" ht="15.75" customHeight="1">
      <c r="A669" s="210"/>
      <c r="B669" s="204"/>
      <c r="C669" s="203">
        <v>820</v>
      </c>
      <c r="D669" s="212"/>
      <c r="E669" s="260"/>
      <c r="F669" s="261"/>
      <c r="G669" s="279" t="s">
        <v>764</v>
      </c>
      <c r="H669" s="252"/>
      <c r="I669" s="252"/>
      <c r="J669" s="253"/>
      <c r="K669" s="340"/>
    </row>
    <row r="670" spans="1:11" s="209" customFormat="1" ht="14.25" customHeight="1">
      <c r="A670" s="210"/>
      <c r="B670" s="211"/>
      <c r="C670" s="210"/>
      <c r="D670" s="212"/>
      <c r="E670" s="260">
        <v>162</v>
      </c>
      <c r="F670" s="261">
        <v>411</v>
      </c>
      <c r="G670" s="262" t="s">
        <v>229</v>
      </c>
      <c r="H670" s="252">
        <v>14730000</v>
      </c>
      <c r="I670" s="252">
        <v>40592460</v>
      </c>
      <c r="J670" s="253">
        <v>7419772.3600000003</v>
      </c>
      <c r="K670" s="340">
        <f t="shared" ref="K670:K682" si="8">J670/I670</f>
        <v>0.18278695994280711</v>
      </c>
    </row>
    <row r="671" spans="1:11" s="209" customFormat="1" ht="15" customHeight="1">
      <c r="A671" s="210"/>
      <c r="B671" s="211"/>
      <c r="C671" s="210"/>
      <c r="D671" s="212"/>
      <c r="E671" s="260">
        <v>163</v>
      </c>
      <c r="F671" s="261">
        <v>412</v>
      </c>
      <c r="G671" s="262" t="s">
        <v>7</v>
      </c>
      <c r="H671" s="252"/>
      <c r="I671" s="252">
        <v>6872229</v>
      </c>
      <c r="J671" s="253">
        <v>1232847.43</v>
      </c>
      <c r="K671" s="340">
        <f t="shared" si="8"/>
        <v>0.17939556874487156</v>
      </c>
    </row>
    <row r="672" spans="1:11" s="209" customFormat="1" ht="15" customHeight="1">
      <c r="A672" s="210"/>
      <c r="B672" s="211"/>
      <c r="C672" s="210"/>
      <c r="D672" s="212"/>
      <c r="E672" s="260">
        <v>164</v>
      </c>
      <c r="F672" s="261">
        <v>413</v>
      </c>
      <c r="G672" s="262" t="s">
        <v>86</v>
      </c>
      <c r="H672" s="252"/>
      <c r="I672" s="252">
        <v>70000</v>
      </c>
      <c r="J672" s="253"/>
      <c r="K672" s="340">
        <f t="shared" si="8"/>
        <v>0</v>
      </c>
    </row>
    <row r="673" spans="1:11" s="209" customFormat="1" ht="15.75" customHeight="1">
      <c r="A673" s="210"/>
      <c r="B673" s="211"/>
      <c r="C673" s="233"/>
      <c r="D673" s="302"/>
      <c r="E673" s="260">
        <v>165</v>
      </c>
      <c r="F673" s="261">
        <v>414</v>
      </c>
      <c r="G673" s="262" t="s">
        <v>8</v>
      </c>
      <c r="H673" s="252">
        <v>1700000</v>
      </c>
      <c r="I673" s="252">
        <v>950000</v>
      </c>
      <c r="J673" s="253">
        <v>164755.75</v>
      </c>
      <c r="K673" s="340">
        <f t="shared" si="8"/>
        <v>0.17342710526315788</v>
      </c>
    </row>
    <row r="674" spans="1:11" s="209" customFormat="1" ht="15.75" customHeight="1">
      <c r="A674" s="210"/>
      <c r="B674" s="211"/>
      <c r="C674" s="210"/>
      <c r="D674" s="212"/>
      <c r="E674" s="260">
        <v>166</v>
      </c>
      <c r="F674" s="261">
        <v>415</v>
      </c>
      <c r="G674" s="262" t="s">
        <v>113</v>
      </c>
      <c r="H674" s="252">
        <v>500000</v>
      </c>
      <c r="I674" s="252">
        <v>2770000</v>
      </c>
      <c r="J674" s="253">
        <v>561301.05000000005</v>
      </c>
      <c r="K674" s="340">
        <f t="shared" si="8"/>
        <v>0.2026357581227437</v>
      </c>
    </row>
    <row r="675" spans="1:11" s="209" customFormat="1" ht="18" customHeight="1">
      <c r="A675" s="210"/>
      <c r="B675" s="211"/>
      <c r="C675" s="233"/>
      <c r="D675" s="302"/>
      <c r="E675" s="260">
        <v>167</v>
      </c>
      <c r="F675" s="261">
        <v>416</v>
      </c>
      <c r="G675" s="262" t="s">
        <v>104</v>
      </c>
      <c r="H675" s="252">
        <v>70000</v>
      </c>
      <c r="I675" s="252">
        <v>830000</v>
      </c>
      <c r="J675" s="253"/>
      <c r="K675" s="340">
        <f t="shared" si="8"/>
        <v>0</v>
      </c>
    </row>
    <row r="676" spans="1:11" s="209" customFormat="1" ht="13.5">
      <c r="A676" s="210"/>
      <c r="B676" s="211"/>
      <c r="C676" s="233"/>
      <c r="D676" s="302"/>
      <c r="E676" s="260">
        <v>168</v>
      </c>
      <c r="F676" s="261">
        <v>421</v>
      </c>
      <c r="G676" s="262" t="s">
        <v>22</v>
      </c>
      <c r="H676" s="252">
        <v>2500000</v>
      </c>
      <c r="I676" s="252">
        <v>9000000</v>
      </c>
      <c r="J676" s="253">
        <v>1908941.77</v>
      </c>
      <c r="K676" s="340">
        <f t="shared" si="8"/>
        <v>0.2121046411111111</v>
      </c>
    </row>
    <row r="677" spans="1:11" s="209" customFormat="1" ht="13.5">
      <c r="A677" s="210"/>
      <c r="B677" s="211"/>
      <c r="C677" s="233"/>
      <c r="D677" s="302"/>
      <c r="E677" s="260">
        <v>169</v>
      </c>
      <c r="F677" s="261">
        <v>422</v>
      </c>
      <c r="G677" s="262" t="s">
        <v>55</v>
      </c>
      <c r="H677" s="252">
        <v>400000</v>
      </c>
      <c r="I677" s="252">
        <v>150000</v>
      </c>
      <c r="J677" s="253">
        <v>30978.2</v>
      </c>
      <c r="K677" s="340">
        <f t="shared" si="8"/>
        <v>0.20652133333333333</v>
      </c>
    </row>
    <row r="678" spans="1:11" s="209" customFormat="1" ht="13.5">
      <c r="A678" s="210"/>
      <c r="B678" s="211"/>
      <c r="C678" s="233"/>
      <c r="D678" s="302"/>
      <c r="E678" s="260">
        <v>170</v>
      </c>
      <c r="F678" s="261">
        <v>423</v>
      </c>
      <c r="G678" s="262" t="s">
        <v>11</v>
      </c>
      <c r="H678" s="252">
        <v>4000000</v>
      </c>
      <c r="I678" s="252">
        <v>7150000</v>
      </c>
      <c r="J678" s="253">
        <v>1337563.81</v>
      </c>
      <c r="K678" s="340">
        <f t="shared" si="8"/>
        <v>0.18707186153846156</v>
      </c>
    </row>
    <row r="679" spans="1:11" s="209" customFormat="1" ht="15" customHeight="1">
      <c r="A679" s="210"/>
      <c r="B679" s="211"/>
      <c r="C679" s="233"/>
      <c r="D679" s="302"/>
      <c r="E679" s="260">
        <v>171</v>
      </c>
      <c r="F679" s="261">
        <v>424</v>
      </c>
      <c r="G679" s="262" t="s">
        <v>33</v>
      </c>
      <c r="H679" s="252">
        <v>1245000</v>
      </c>
      <c r="I679" s="252">
        <v>300000</v>
      </c>
      <c r="J679" s="253">
        <v>92000</v>
      </c>
      <c r="K679" s="340">
        <f t="shared" si="8"/>
        <v>0.30666666666666664</v>
      </c>
    </row>
    <row r="680" spans="1:11" s="209" customFormat="1" ht="14.25" customHeight="1">
      <c r="A680" s="233"/>
      <c r="B680" s="291"/>
      <c r="C680" s="233"/>
      <c r="D680" s="302"/>
      <c r="E680" s="260">
        <v>172</v>
      </c>
      <c r="F680" s="261">
        <v>425</v>
      </c>
      <c r="G680" s="262" t="s">
        <v>34</v>
      </c>
      <c r="H680" s="252">
        <v>650000</v>
      </c>
      <c r="I680" s="252">
        <v>1700000</v>
      </c>
      <c r="J680" s="253">
        <v>231903.63</v>
      </c>
      <c r="K680" s="340">
        <f t="shared" si="8"/>
        <v>0.1364139</v>
      </c>
    </row>
    <row r="681" spans="1:11" s="209" customFormat="1" ht="13.5" customHeight="1">
      <c r="A681" s="233"/>
      <c r="B681" s="257"/>
      <c r="C681" s="233"/>
      <c r="D681" s="302"/>
      <c r="E681" s="260">
        <v>173</v>
      </c>
      <c r="F681" s="261">
        <v>426</v>
      </c>
      <c r="G681" s="262" t="s">
        <v>35</v>
      </c>
      <c r="H681" s="252">
        <v>360000</v>
      </c>
      <c r="I681" s="252">
        <v>2000000</v>
      </c>
      <c r="J681" s="253">
        <v>298503.3</v>
      </c>
      <c r="K681" s="340">
        <f t="shared" si="8"/>
        <v>0.14925164999999999</v>
      </c>
    </row>
    <row r="682" spans="1:11" s="209" customFormat="1" ht="13.5" customHeight="1">
      <c r="A682" s="233"/>
      <c r="B682" s="257"/>
      <c r="C682" s="233"/>
      <c r="D682" s="302"/>
      <c r="E682" s="260">
        <v>174</v>
      </c>
      <c r="F682" s="261">
        <v>482</v>
      </c>
      <c r="G682" s="262" t="s">
        <v>36</v>
      </c>
      <c r="H682" s="252">
        <v>350000</v>
      </c>
      <c r="I682" s="252">
        <v>150000</v>
      </c>
      <c r="J682" s="253">
        <v>10095.73</v>
      </c>
      <c r="K682" s="340">
        <f t="shared" si="8"/>
        <v>6.7304866666666657E-2</v>
      </c>
    </row>
    <row r="683" spans="1:11" s="209" customFormat="1" ht="13.5" customHeight="1">
      <c r="A683" s="233"/>
      <c r="B683" s="257"/>
      <c r="C683" s="233"/>
      <c r="D683" s="302"/>
      <c r="E683" s="260">
        <v>175</v>
      </c>
      <c r="F683" s="261">
        <v>483</v>
      </c>
      <c r="G683" s="314" t="s">
        <v>87</v>
      </c>
      <c r="H683" s="252"/>
      <c r="I683" s="252"/>
      <c r="J683" s="253"/>
      <c r="K683" s="340"/>
    </row>
    <row r="684" spans="1:11" s="209" customFormat="1" ht="13.5" customHeight="1">
      <c r="A684" s="233"/>
      <c r="B684" s="257"/>
      <c r="C684" s="233"/>
      <c r="D684" s="302"/>
      <c r="E684" s="260">
        <v>176</v>
      </c>
      <c r="F684" s="261">
        <v>511</v>
      </c>
      <c r="G684" s="271" t="s">
        <v>114</v>
      </c>
      <c r="H684" s="252"/>
      <c r="I684" s="252"/>
      <c r="J684" s="253"/>
      <c r="K684" s="340"/>
    </row>
    <row r="685" spans="1:11" s="209" customFormat="1" ht="13.5">
      <c r="A685" s="233"/>
      <c r="B685" s="257"/>
      <c r="C685" s="233"/>
      <c r="D685" s="302"/>
      <c r="E685" s="260">
        <v>177</v>
      </c>
      <c r="F685" s="261">
        <v>512</v>
      </c>
      <c r="G685" s="262" t="s">
        <v>38</v>
      </c>
      <c r="H685" s="252">
        <v>2300000</v>
      </c>
      <c r="I685" s="252">
        <v>1900000</v>
      </c>
      <c r="J685" s="253">
        <v>573989.9</v>
      </c>
      <c r="K685" s="340">
        <f>J685/I685</f>
        <v>0.30209994736842105</v>
      </c>
    </row>
    <row r="686" spans="1:11" s="209" customFormat="1" ht="30" customHeight="1">
      <c r="A686" s="233"/>
      <c r="B686" s="257"/>
      <c r="C686" s="233"/>
      <c r="D686" s="302"/>
      <c r="E686" s="260"/>
      <c r="F686" s="261"/>
      <c r="G686" s="262" t="s">
        <v>496</v>
      </c>
      <c r="H686" s="252"/>
      <c r="I686" s="252"/>
      <c r="J686" s="253"/>
      <c r="K686" s="340"/>
    </row>
    <row r="687" spans="1:11" s="209" customFormat="1" ht="13.5">
      <c r="A687" s="233"/>
      <c r="B687" s="257"/>
      <c r="C687" s="233"/>
      <c r="D687" s="302"/>
      <c r="E687" s="260"/>
      <c r="F687" s="263" t="s">
        <v>14</v>
      </c>
      <c r="G687" s="262" t="s">
        <v>15</v>
      </c>
      <c r="H687" s="252"/>
      <c r="I687" s="252">
        <f>I670+I671+I673+I674+I675+I676+I677+I678+I679+I680+I681+I682+I684+I685+I672</f>
        <v>74434689</v>
      </c>
      <c r="J687" s="252">
        <f>J670+J671+J673+J674+J675+J676+J677+J678+J679+J680+J681+J682+J684+J685+J672</f>
        <v>13862652.930000003</v>
      </c>
      <c r="K687" s="340">
        <f>J687/I687</f>
        <v>0.18623914624000112</v>
      </c>
    </row>
    <row r="688" spans="1:11" s="209" customFormat="1" ht="13.5">
      <c r="A688" s="233"/>
      <c r="B688" s="257"/>
      <c r="C688" s="233"/>
      <c r="D688" s="302"/>
      <c r="E688" s="260"/>
      <c r="F688" s="263" t="s">
        <v>326</v>
      </c>
      <c r="G688" s="262" t="s">
        <v>327</v>
      </c>
      <c r="H688" s="252"/>
      <c r="I688" s="252"/>
      <c r="J688" s="253"/>
      <c r="K688" s="340"/>
    </row>
    <row r="689" spans="1:11" s="209" customFormat="1" ht="13.5">
      <c r="A689" s="233"/>
      <c r="B689" s="257"/>
      <c r="C689" s="233"/>
      <c r="D689" s="302"/>
      <c r="E689" s="260"/>
      <c r="F689" s="263" t="s">
        <v>111</v>
      </c>
      <c r="G689" s="262" t="s">
        <v>325</v>
      </c>
      <c r="H689" s="252"/>
      <c r="I689" s="252"/>
      <c r="J689" s="253"/>
      <c r="K689" s="340"/>
    </row>
    <row r="690" spans="1:11" s="209" customFormat="1" ht="13.5">
      <c r="A690" s="233"/>
      <c r="B690" s="257"/>
      <c r="C690" s="233"/>
      <c r="D690" s="302"/>
      <c r="E690" s="260"/>
      <c r="F690" s="261"/>
      <c r="G690" s="262" t="s">
        <v>497</v>
      </c>
      <c r="H690" s="252"/>
      <c r="I690" s="252"/>
      <c r="J690" s="253"/>
      <c r="K690" s="340"/>
    </row>
    <row r="691" spans="1:11" s="209" customFormat="1" ht="27">
      <c r="A691" s="233"/>
      <c r="B691" s="257"/>
      <c r="C691" s="233"/>
      <c r="D691" s="302"/>
      <c r="E691" s="260"/>
      <c r="F691" s="261"/>
      <c r="G691" s="262" t="s">
        <v>498</v>
      </c>
      <c r="H691" s="252"/>
      <c r="I691" s="252"/>
      <c r="J691" s="253"/>
      <c r="K691" s="340"/>
    </row>
    <row r="692" spans="1:11" s="209" customFormat="1" ht="13.5">
      <c r="A692" s="233"/>
      <c r="B692" s="257"/>
      <c r="C692" s="233"/>
      <c r="D692" s="302"/>
      <c r="E692" s="260"/>
      <c r="F692" s="263" t="s">
        <v>14</v>
      </c>
      <c r="G692" s="262" t="s">
        <v>15</v>
      </c>
      <c r="H692" s="252"/>
      <c r="I692" s="252">
        <f>I687</f>
        <v>74434689</v>
      </c>
      <c r="J692" s="252">
        <f>J687</f>
        <v>13862652.930000003</v>
      </c>
      <c r="K692" s="340">
        <f>J692/I692</f>
        <v>0.18623914624000112</v>
      </c>
    </row>
    <row r="693" spans="1:11" s="209" customFormat="1" ht="13.5">
      <c r="A693" s="233"/>
      <c r="B693" s="257"/>
      <c r="C693" s="233"/>
      <c r="D693" s="302"/>
      <c r="E693" s="260"/>
      <c r="F693" s="263" t="s">
        <v>326</v>
      </c>
      <c r="G693" s="262" t="s">
        <v>327</v>
      </c>
      <c r="H693" s="252"/>
      <c r="I693" s="252"/>
      <c r="J693" s="253"/>
      <c r="K693" s="340"/>
    </row>
    <row r="694" spans="1:11" s="209" customFormat="1" ht="13.5">
      <c r="A694" s="233"/>
      <c r="B694" s="257"/>
      <c r="C694" s="233"/>
      <c r="D694" s="302"/>
      <c r="E694" s="260"/>
      <c r="F694" s="263" t="s">
        <v>111</v>
      </c>
      <c r="G694" s="262" t="s">
        <v>325</v>
      </c>
      <c r="H694" s="252"/>
      <c r="I694" s="252"/>
      <c r="J694" s="253"/>
      <c r="K694" s="340"/>
    </row>
    <row r="695" spans="1:11" s="209" customFormat="1" ht="13.5">
      <c r="A695" s="233"/>
      <c r="B695" s="257"/>
      <c r="C695" s="233"/>
      <c r="D695" s="302"/>
      <c r="E695" s="260"/>
      <c r="F695" s="261"/>
      <c r="G695" s="262" t="s">
        <v>499</v>
      </c>
      <c r="H695" s="252"/>
      <c r="I695" s="280">
        <f>I692</f>
        <v>74434689</v>
      </c>
      <c r="J695" s="280">
        <f>J692</f>
        <v>13862652.930000003</v>
      </c>
      <c r="K695" s="340">
        <f>J695/I695</f>
        <v>0.18623914624000112</v>
      </c>
    </row>
    <row r="696" spans="1:11" s="209" customFormat="1" ht="13.5">
      <c r="A696" s="233"/>
      <c r="B696" s="305"/>
      <c r="C696" s="258"/>
      <c r="D696" s="259"/>
      <c r="E696" s="270"/>
      <c r="F696" s="315"/>
      <c r="G696" s="262" t="s">
        <v>115</v>
      </c>
      <c r="H696" s="264">
        <f>SUM(H670:H685)</f>
        <v>28805000</v>
      </c>
      <c r="I696" s="264">
        <f>I687</f>
        <v>74434689</v>
      </c>
      <c r="J696" s="264">
        <f>J687</f>
        <v>13862652.930000003</v>
      </c>
      <c r="K696" s="340">
        <f>J696/I696</f>
        <v>0.18623914624000112</v>
      </c>
    </row>
    <row r="697" spans="1:11" s="209" customFormat="1" ht="13.5">
      <c r="A697" s="233"/>
      <c r="B697" s="257"/>
      <c r="C697" s="233"/>
      <c r="D697" s="302"/>
      <c r="E697" s="260"/>
      <c r="F697" s="263"/>
      <c r="G697" s="262" t="s">
        <v>406</v>
      </c>
      <c r="H697" s="252"/>
      <c r="I697" s="264"/>
      <c r="J697" s="265"/>
      <c r="K697" s="340"/>
    </row>
    <row r="698" spans="1:11" s="209" customFormat="1" ht="13.5">
      <c r="A698" s="233"/>
      <c r="B698" s="257"/>
      <c r="C698" s="233"/>
      <c r="D698" s="302"/>
      <c r="E698" s="260"/>
      <c r="F698" s="263" t="s">
        <v>14</v>
      </c>
      <c r="G698" s="262" t="s">
        <v>15</v>
      </c>
      <c r="H698" s="252"/>
      <c r="I698" s="264">
        <f>I695</f>
        <v>74434689</v>
      </c>
      <c r="J698" s="264">
        <f>J695</f>
        <v>13862652.930000003</v>
      </c>
      <c r="K698" s="340">
        <f>J698/I698</f>
        <v>0.18623914624000112</v>
      </c>
    </row>
    <row r="699" spans="1:11" s="209" customFormat="1" ht="13.5">
      <c r="A699" s="233"/>
      <c r="B699" s="257"/>
      <c r="C699" s="233"/>
      <c r="D699" s="302"/>
      <c r="E699" s="260"/>
      <c r="F699" s="266" t="s">
        <v>326</v>
      </c>
      <c r="G699" s="262" t="s">
        <v>327</v>
      </c>
      <c r="H699" s="252"/>
      <c r="I699" s="264"/>
      <c r="J699" s="265">
        <f>J695</f>
        <v>13862652.930000003</v>
      </c>
      <c r="K699" s="340"/>
    </row>
    <row r="700" spans="1:11" s="209" customFormat="1" ht="13.5">
      <c r="A700" s="233"/>
      <c r="B700" s="257"/>
      <c r="C700" s="233"/>
      <c r="D700" s="302"/>
      <c r="E700" s="260"/>
      <c r="F700" s="266" t="s">
        <v>111</v>
      </c>
      <c r="G700" s="262" t="s">
        <v>325</v>
      </c>
      <c r="H700" s="252"/>
      <c r="I700" s="264"/>
      <c r="J700" s="265"/>
      <c r="K700" s="340"/>
    </row>
    <row r="701" spans="1:11" s="209" customFormat="1" ht="13.5">
      <c r="A701" s="233"/>
      <c r="B701" s="257"/>
      <c r="C701" s="233"/>
      <c r="D701" s="302"/>
      <c r="E701" s="260"/>
      <c r="F701" s="266"/>
      <c r="G701" s="262" t="s">
        <v>421</v>
      </c>
      <c r="H701" s="252"/>
      <c r="I701" s="264">
        <f>I698</f>
        <v>74434689</v>
      </c>
      <c r="J701" s="264">
        <f>J698</f>
        <v>13862652.930000003</v>
      </c>
      <c r="K701" s="340">
        <f>J701/I701</f>
        <v>0.18623914624000112</v>
      </c>
    </row>
    <row r="702" spans="1:11" s="209" customFormat="1" ht="13.5">
      <c r="A702" s="233"/>
      <c r="B702" s="257"/>
      <c r="C702" s="233"/>
      <c r="D702" s="302"/>
      <c r="E702" s="260"/>
      <c r="F702" s="263"/>
      <c r="G702" s="262" t="s">
        <v>631</v>
      </c>
      <c r="H702" s="252"/>
      <c r="I702" s="264"/>
      <c r="J702" s="265"/>
      <c r="K702" s="340"/>
    </row>
    <row r="703" spans="1:11" s="209" customFormat="1" ht="13.5">
      <c r="A703" s="233"/>
      <c r="B703" s="257"/>
      <c r="C703" s="233"/>
      <c r="D703" s="302"/>
      <c r="E703" s="260"/>
      <c r="F703" s="263" t="s">
        <v>14</v>
      </c>
      <c r="G703" s="262" t="s">
        <v>15</v>
      </c>
      <c r="H703" s="252"/>
      <c r="I703" s="264">
        <f>I698</f>
        <v>74434689</v>
      </c>
      <c r="J703" s="264">
        <f>J698</f>
        <v>13862652.930000003</v>
      </c>
      <c r="K703" s="340">
        <f>J703/I703</f>
        <v>0.18623914624000112</v>
      </c>
    </row>
    <row r="704" spans="1:11" s="209" customFormat="1" ht="13.5">
      <c r="A704" s="233"/>
      <c r="B704" s="257"/>
      <c r="C704" s="233"/>
      <c r="D704" s="302"/>
      <c r="E704" s="260"/>
      <c r="F704" s="266" t="s">
        <v>326</v>
      </c>
      <c r="G704" s="262" t="s">
        <v>327</v>
      </c>
      <c r="H704" s="252"/>
      <c r="I704" s="264"/>
      <c r="J704" s="265">
        <f>J699</f>
        <v>13862652.930000003</v>
      </c>
      <c r="K704" s="340"/>
    </row>
    <row r="705" spans="1:11" s="209" customFormat="1" ht="13.5">
      <c r="A705" s="233"/>
      <c r="B705" s="257"/>
      <c r="C705" s="233"/>
      <c r="D705" s="302"/>
      <c r="E705" s="260"/>
      <c r="F705" s="266" t="s">
        <v>111</v>
      </c>
      <c r="G705" s="262" t="s">
        <v>325</v>
      </c>
      <c r="H705" s="252"/>
      <c r="I705" s="264"/>
      <c r="J705" s="265"/>
      <c r="K705" s="340"/>
    </row>
    <row r="706" spans="1:11" s="209" customFormat="1" ht="13.5">
      <c r="A706" s="233"/>
      <c r="B706" s="257"/>
      <c r="C706" s="233"/>
      <c r="D706" s="302"/>
      <c r="E706" s="260"/>
      <c r="F706" s="266"/>
      <c r="G706" s="262" t="s">
        <v>632</v>
      </c>
      <c r="H706" s="252" t="e">
        <f>#REF!</f>
        <v>#REF!</v>
      </c>
      <c r="I706" s="264">
        <f>I703</f>
        <v>74434689</v>
      </c>
      <c r="J706" s="264">
        <f>J703</f>
        <v>13862652.930000003</v>
      </c>
      <c r="K706" s="340">
        <f>J706/I706</f>
        <v>0.18623914624000112</v>
      </c>
    </row>
    <row r="707" spans="1:11" s="209" customFormat="1" ht="13.5">
      <c r="A707" s="233"/>
      <c r="B707" s="305" t="s">
        <v>633</v>
      </c>
      <c r="C707" s="258"/>
      <c r="D707" s="302"/>
      <c r="E707" s="260"/>
      <c r="F707" s="261"/>
      <c r="G707" s="269" t="s">
        <v>312</v>
      </c>
      <c r="H707" s="252"/>
      <c r="I707" s="252"/>
      <c r="J707" s="253"/>
      <c r="K707" s="340"/>
    </row>
    <row r="708" spans="1:11" s="209" customFormat="1" ht="13.5">
      <c r="A708" s="233"/>
      <c r="B708" s="305"/>
      <c r="C708" s="258"/>
      <c r="D708" s="288" t="s">
        <v>382</v>
      </c>
      <c r="E708" s="270"/>
      <c r="F708" s="315"/>
      <c r="G708" s="269" t="s">
        <v>380</v>
      </c>
      <c r="H708" s="252"/>
      <c r="I708" s="252"/>
      <c r="J708" s="253"/>
      <c r="K708" s="340"/>
    </row>
    <row r="709" spans="1:11" s="209" customFormat="1" ht="13.5">
      <c r="A709" s="233"/>
      <c r="B709" s="305"/>
      <c r="C709" s="258"/>
      <c r="D709" s="259"/>
      <c r="E709" s="270"/>
      <c r="F709" s="315"/>
      <c r="G709" s="269" t="s">
        <v>355</v>
      </c>
      <c r="H709" s="252"/>
      <c r="I709" s="252"/>
      <c r="J709" s="253"/>
      <c r="K709" s="340"/>
    </row>
    <row r="710" spans="1:11" s="209" customFormat="1" ht="15.75" customHeight="1">
      <c r="A710" s="233"/>
      <c r="B710" s="305"/>
      <c r="C710" s="258"/>
      <c r="D710" s="259" t="s">
        <v>793</v>
      </c>
      <c r="E710" s="270"/>
      <c r="F710" s="315"/>
      <c r="G710" s="269" t="s">
        <v>794</v>
      </c>
      <c r="H710" s="252"/>
      <c r="I710" s="252"/>
      <c r="J710" s="253"/>
      <c r="K710" s="340"/>
    </row>
    <row r="711" spans="1:11" s="209" customFormat="1" ht="15.75" customHeight="1">
      <c r="A711" s="233"/>
      <c r="B711" s="305"/>
      <c r="C711" s="203">
        <v>911</v>
      </c>
      <c r="D711" s="212"/>
      <c r="E711" s="260"/>
      <c r="F711" s="261"/>
      <c r="G711" s="269" t="s">
        <v>129</v>
      </c>
      <c r="H711" s="252"/>
      <c r="I711" s="252"/>
      <c r="J711" s="253"/>
      <c r="K711" s="340"/>
    </row>
    <row r="712" spans="1:11" s="209" customFormat="1" ht="15.75" customHeight="1">
      <c r="A712" s="233"/>
      <c r="B712" s="257"/>
      <c r="C712" s="210"/>
      <c r="D712" s="212"/>
      <c r="E712" s="260">
        <v>178</v>
      </c>
      <c r="F712" s="261">
        <v>411</v>
      </c>
      <c r="G712" s="316" t="s">
        <v>229</v>
      </c>
      <c r="H712" s="252">
        <v>110986600</v>
      </c>
      <c r="I712" s="252">
        <v>174835019</v>
      </c>
      <c r="J712" s="253">
        <v>35188008.950000003</v>
      </c>
      <c r="K712" s="340">
        <f>J712/I712</f>
        <v>0.20126407827942069</v>
      </c>
    </row>
    <row r="713" spans="1:11" s="209" customFormat="1" ht="15.75" customHeight="1">
      <c r="A713" s="233"/>
      <c r="B713" s="257"/>
      <c r="C713" s="210"/>
      <c r="D713" s="212"/>
      <c r="E713" s="260">
        <v>179</v>
      </c>
      <c r="F713" s="261">
        <v>412</v>
      </c>
      <c r="G713" s="262" t="s">
        <v>125</v>
      </c>
      <c r="H713" s="252"/>
      <c r="I713" s="252">
        <v>39464931</v>
      </c>
      <c r="J713" s="253">
        <v>5668373.7699999996</v>
      </c>
      <c r="K713" s="340">
        <f>J713/I713</f>
        <v>0.14363065198314928</v>
      </c>
    </row>
    <row r="714" spans="1:11" s="209" customFormat="1" ht="17.25" customHeight="1">
      <c r="A714" s="233"/>
      <c r="B714" s="257"/>
      <c r="C714" s="233"/>
      <c r="D714" s="302"/>
      <c r="E714" s="260">
        <v>180</v>
      </c>
      <c r="F714" s="261">
        <v>413</v>
      </c>
      <c r="G714" s="262" t="s">
        <v>86</v>
      </c>
      <c r="H714" s="252"/>
      <c r="I714" s="252"/>
      <c r="J714" s="253"/>
      <c r="K714" s="340"/>
    </row>
    <row r="715" spans="1:11" s="209" customFormat="1" ht="17.25" customHeight="1">
      <c r="A715" s="233"/>
      <c r="B715" s="257"/>
      <c r="C715" s="233"/>
      <c r="D715" s="302"/>
      <c r="E715" s="260">
        <v>181</v>
      </c>
      <c r="F715" s="263" t="s">
        <v>118</v>
      </c>
      <c r="G715" s="262" t="s">
        <v>32</v>
      </c>
      <c r="H715" s="252"/>
      <c r="I715" s="252"/>
      <c r="J715" s="253"/>
      <c r="K715" s="340"/>
    </row>
    <row r="716" spans="1:11" s="209" customFormat="1" ht="13.5">
      <c r="A716" s="233"/>
      <c r="B716" s="257"/>
      <c r="C716" s="233"/>
      <c r="D716" s="302"/>
      <c r="E716" s="260">
        <v>182</v>
      </c>
      <c r="F716" s="261">
        <v>415</v>
      </c>
      <c r="G716" s="262" t="s">
        <v>113</v>
      </c>
      <c r="H716" s="252"/>
      <c r="I716" s="252"/>
      <c r="J716" s="253"/>
      <c r="K716" s="340"/>
    </row>
    <row r="717" spans="1:11" s="209" customFormat="1" ht="13.5">
      <c r="A717" s="233"/>
      <c r="B717" s="257"/>
      <c r="C717" s="233"/>
      <c r="D717" s="302"/>
      <c r="E717" s="260">
        <v>183</v>
      </c>
      <c r="F717" s="261">
        <v>416</v>
      </c>
      <c r="G717" s="262" t="s">
        <v>104</v>
      </c>
      <c r="H717" s="252">
        <v>560000</v>
      </c>
      <c r="I717" s="252"/>
      <c r="J717" s="253"/>
      <c r="K717" s="340"/>
    </row>
    <row r="718" spans="1:11" s="209" customFormat="1" ht="13.5">
      <c r="A718" s="233"/>
      <c r="B718" s="257"/>
      <c r="C718" s="233"/>
      <c r="D718" s="302"/>
      <c r="E718" s="260">
        <v>184</v>
      </c>
      <c r="F718" s="261">
        <v>421</v>
      </c>
      <c r="G718" s="262" t="s">
        <v>126</v>
      </c>
      <c r="H718" s="252">
        <v>7200000</v>
      </c>
      <c r="I718" s="252">
        <v>12000000</v>
      </c>
      <c r="J718" s="253">
        <v>11990880.23</v>
      </c>
      <c r="K718" s="340">
        <f>J718/I718</f>
        <v>0.99924001916666672</v>
      </c>
    </row>
    <row r="719" spans="1:11" s="209" customFormat="1" ht="13.5">
      <c r="A719" s="233"/>
      <c r="B719" s="257"/>
      <c r="C719" s="233"/>
      <c r="D719" s="302"/>
      <c r="E719" s="260">
        <v>185</v>
      </c>
      <c r="F719" s="261">
        <v>422</v>
      </c>
      <c r="G719" s="271" t="s">
        <v>55</v>
      </c>
      <c r="H719" s="252"/>
      <c r="I719" s="252"/>
      <c r="J719" s="253"/>
      <c r="K719" s="340"/>
    </row>
    <row r="720" spans="1:11" s="209" customFormat="1" ht="13.5">
      <c r="A720" s="233"/>
      <c r="B720" s="257"/>
      <c r="C720" s="233"/>
      <c r="D720" s="302"/>
      <c r="E720" s="260">
        <v>186</v>
      </c>
      <c r="F720" s="261">
        <v>423</v>
      </c>
      <c r="G720" s="262" t="s">
        <v>11</v>
      </c>
      <c r="H720" s="252"/>
      <c r="I720" s="252"/>
      <c r="J720" s="253"/>
      <c r="K720" s="340"/>
    </row>
    <row r="721" spans="1:14" s="209" customFormat="1" ht="13.5">
      <c r="A721" s="233"/>
      <c r="B721" s="257"/>
      <c r="C721" s="233"/>
      <c r="D721" s="302"/>
      <c r="E721" s="260">
        <v>187</v>
      </c>
      <c r="F721" s="261">
        <v>424</v>
      </c>
      <c r="G721" s="271" t="s">
        <v>33</v>
      </c>
      <c r="H721" s="252">
        <v>300000</v>
      </c>
      <c r="I721" s="252"/>
      <c r="J721" s="253"/>
      <c r="K721" s="340"/>
    </row>
    <row r="722" spans="1:14" s="209" customFormat="1" ht="13.5">
      <c r="A722" s="233"/>
      <c r="B722" s="257"/>
      <c r="C722" s="233"/>
      <c r="D722" s="302"/>
      <c r="E722" s="260">
        <v>188</v>
      </c>
      <c r="F722" s="261">
        <v>425</v>
      </c>
      <c r="G722" s="262" t="s">
        <v>34</v>
      </c>
      <c r="H722" s="252">
        <v>2000000</v>
      </c>
      <c r="I722" s="252"/>
      <c r="J722" s="253"/>
      <c r="K722" s="340"/>
    </row>
    <row r="723" spans="1:14" s="209" customFormat="1" ht="15" customHeight="1">
      <c r="A723" s="233"/>
      <c r="B723" s="257"/>
      <c r="C723" s="233"/>
      <c r="D723" s="302"/>
      <c r="E723" s="260">
        <v>189</v>
      </c>
      <c r="F723" s="261">
        <v>426</v>
      </c>
      <c r="G723" s="262" t="s">
        <v>35</v>
      </c>
      <c r="H723" s="252">
        <v>7000000</v>
      </c>
      <c r="I723" s="252">
        <v>16500000</v>
      </c>
      <c r="J723" s="253">
        <v>1510000</v>
      </c>
      <c r="K723" s="340">
        <f>J723/I723</f>
        <v>9.1515151515151522E-2</v>
      </c>
    </row>
    <row r="724" spans="1:14" s="209" customFormat="1" ht="27">
      <c r="A724" s="233"/>
      <c r="B724" s="211"/>
      <c r="C724" s="233"/>
      <c r="D724" s="302"/>
      <c r="E724" s="260">
        <v>190</v>
      </c>
      <c r="F724" s="261">
        <v>482</v>
      </c>
      <c r="G724" s="262" t="s">
        <v>36</v>
      </c>
      <c r="H724" s="252"/>
      <c r="I724" s="252"/>
      <c r="J724" s="253"/>
      <c r="K724" s="340"/>
    </row>
    <row r="725" spans="1:14" s="209" customFormat="1" ht="13.5">
      <c r="A725" s="233"/>
      <c r="B725" s="211"/>
      <c r="C725" s="233"/>
      <c r="D725" s="302"/>
      <c r="E725" s="260">
        <v>191</v>
      </c>
      <c r="F725" s="261">
        <v>483</v>
      </c>
      <c r="G725" s="262" t="s">
        <v>87</v>
      </c>
      <c r="H725" s="252"/>
      <c r="I725" s="252"/>
      <c r="J725" s="253"/>
      <c r="K725" s="340"/>
    </row>
    <row r="726" spans="1:14" s="209" customFormat="1" ht="13.5">
      <c r="A726" s="233"/>
      <c r="B726" s="211"/>
      <c r="C726" s="233"/>
      <c r="D726" s="302"/>
      <c r="E726" s="260">
        <v>192</v>
      </c>
      <c r="F726" s="261">
        <v>511</v>
      </c>
      <c r="G726" s="262" t="s">
        <v>37</v>
      </c>
      <c r="H726" s="252"/>
      <c r="I726" s="252"/>
      <c r="J726" s="253"/>
      <c r="K726" s="340"/>
    </row>
    <row r="727" spans="1:14" s="209" customFormat="1" ht="13.5">
      <c r="A727" s="233"/>
      <c r="B727" s="211"/>
      <c r="C727" s="233"/>
      <c r="D727" s="302"/>
      <c r="E727" s="260">
        <v>193</v>
      </c>
      <c r="F727" s="261">
        <v>512</v>
      </c>
      <c r="G727" s="262" t="s">
        <v>38</v>
      </c>
      <c r="H727" s="252"/>
      <c r="I727" s="252">
        <v>5000000</v>
      </c>
      <c r="J727" s="253"/>
      <c r="K727" s="340">
        <f>J727/I727</f>
        <v>0</v>
      </c>
    </row>
    <row r="728" spans="1:14" s="209" customFormat="1" ht="13.5">
      <c r="A728" s="233"/>
      <c r="B728" s="291"/>
      <c r="C728" s="233"/>
      <c r="D728" s="302"/>
      <c r="E728" s="260"/>
      <c r="F728" s="261"/>
      <c r="G728" s="262" t="s">
        <v>422</v>
      </c>
      <c r="H728" s="252"/>
      <c r="I728" s="264"/>
      <c r="J728" s="265"/>
      <c r="K728" s="340"/>
    </row>
    <row r="729" spans="1:14" s="209" customFormat="1" ht="13.5">
      <c r="A729" s="233"/>
      <c r="B729" s="257"/>
      <c r="C729" s="233"/>
      <c r="D729" s="302"/>
      <c r="E729" s="260"/>
      <c r="F729" s="263" t="s">
        <v>14</v>
      </c>
      <c r="G729" s="262" t="s">
        <v>19</v>
      </c>
      <c r="H729" s="252">
        <f>SUM(H712:H727)</f>
        <v>128046600</v>
      </c>
      <c r="I729" s="264">
        <f>SUM(I712:I728)</f>
        <v>247799950</v>
      </c>
      <c r="J729" s="264">
        <f>SUM(J712:J728)</f>
        <v>54357262.950000003</v>
      </c>
      <c r="K729" s="340">
        <f>J729/I729</f>
        <v>0.21935945891030245</v>
      </c>
    </row>
    <row r="730" spans="1:14" s="209" customFormat="1" ht="13.5">
      <c r="A730" s="233"/>
      <c r="B730" s="257"/>
      <c r="C730" s="233"/>
      <c r="D730" s="302"/>
      <c r="E730" s="260"/>
      <c r="F730" s="263" t="s">
        <v>326</v>
      </c>
      <c r="G730" s="262" t="s">
        <v>327</v>
      </c>
      <c r="H730" s="252"/>
      <c r="I730" s="264"/>
      <c r="J730" s="265"/>
      <c r="K730" s="340"/>
    </row>
    <row r="731" spans="1:14" s="209" customFormat="1" ht="13.5">
      <c r="A731" s="233"/>
      <c r="B731" s="257"/>
      <c r="C731" s="233"/>
      <c r="D731" s="302"/>
      <c r="E731" s="260"/>
      <c r="F731" s="263" t="s">
        <v>111</v>
      </c>
      <c r="G731" s="262" t="s">
        <v>325</v>
      </c>
      <c r="H731" s="252"/>
      <c r="I731" s="264"/>
      <c r="J731" s="265"/>
      <c r="K731" s="340"/>
    </row>
    <row r="732" spans="1:14" s="209" customFormat="1" ht="13.5">
      <c r="A732" s="233"/>
      <c r="B732" s="257"/>
      <c r="C732" s="233"/>
      <c r="D732" s="302"/>
      <c r="E732" s="260"/>
      <c r="F732" s="263"/>
      <c r="G732" s="262" t="s">
        <v>132</v>
      </c>
      <c r="H732" s="252"/>
      <c r="I732" s="264">
        <f>SUM(I729:I731)</f>
        <v>247799950</v>
      </c>
      <c r="J732" s="264">
        <f>SUM(J729:J731)</f>
        <v>54357262.950000003</v>
      </c>
      <c r="K732" s="340">
        <f>J732/I732</f>
        <v>0.21935945891030245</v>
      </c>
      <c r="N732" s="214"/>
    </row>
    <row r="733" spans="1:14" s="209" customFormat="1" ht="27">
      <c r="A733" s="233"/>
      <c r="B733" s="257"/>
      <c r="C733" s="233"/>
      <c r="D733" s="302"/>
      <c r="E733" s="260"/>
      <c r="F733" s="263"/>
      <c r="G733" s="262" t="s">
        <v>405</v>
      </c>
      <c r="H733" s="252"/>
      <c r="I733" s="264"/>
      <c r="J733" s="265"/>
      <c r="K733" s="340"/>
      <c r="N733" s="214"/>
    </row>
    <row r="734" spans="1:14" s="209" customFormat="1" ht="13.5">
      <c r="A734" s="233"/>
      <c r="B734" s="257"/>
      <c r="C734" s="233"/>
      <c r="D734" s="302"/>
      <c r="E734" s="260"/>
      <c r="F734" s="263" t="s">
        <v>14</v>
      </c>
      <c r="G734" s="262" t="s">
        <v>15</v>
      </c>
      <c r="H734" s="252"/>
      <c r="I734" s="264">
        <f>SUM(I732:I733)</f>
        <v>247799950</v>
      </c>
      <c r="J734" s="264">
        <f>SUM(J732:J733)</f>
        <v>54357262.950000003</v>
      </c>
      <c r="K734" s="340">
        <f>J734/I734</f>
        <v>0.21935945891030245</v>
      </c>
    </row>
    <row r="735" spans="1:14" s="209" customFormat="1" ht="13.5">
      <c r="A735" s="233"/>
      <c r="B735" s="257"/>
      <c r="C735" s="233"/>
      <c r="D735" s="302"/>
      <c r="E735" s="260"/>
      <c r="F735" s="266" t="s">
        <v>326</v>
      </c>
      <c r="G735" s="262" t="s">
        <v>327</v>
      </c>
      <c r="H735" s="252"/>
      <c r="I735" s="264"/>
      <c r="J735" s="265"/>
      <c r="K735" s="340"/>
    </row>
    <row r="736" spans="1:14" s="209" customFormat="1" ht="13.5">
      <c r="A736" s="233"/>
      <c r="B736" s="257"/>
      <c r="C736" s="233"/>
      <c r="D736" s="302"/>
      <c r="E736" s="260"/>
      <c r="F736" s="266" t="s">
        <v>111</v>
      </c>
      <c r="G736" s="262" t="s">
        <v>325</v>
      </c>
      <c r="H736" s="252"/>
      <c r="I736" s="264"/>
      <c r="J736" s="265"/>
      <c r="K736" s="340"/>
    </row>
    <row r="737" spans="1:11" s="209" customFormat="1" ht="13.5">
      <c r="A737" s="233"/>
      <c r="B737" s="257"/>
      <c r="C737" s="233"/>
      <c r="D737" s="302"/>
      <c r="E737" s="260"/>
      <c r="F737" s="266"/>
      <c r="G737" s="262" t="s">
        <v>420</v>
      </c>
      <c r="H737" s="252"/>
      <c r="I737" s="264">
        <f>SUM(I734:I736)</f>
        <v>247799950</v>
      </c>
      <c r="J737" s="264">
        <f>SUM(J734:J736)</f>
        <v>54357262.950000003</v>
      </c>
      <c r="K737" s="340">
        <f>J737/I737</f>
        <v>0.21935945891030245</v>
      </c>
    </row>
    <row r="738" spans="1:11" s="209" customFormat="1" ht="13.5">
      <c r="A738" s="233"/>
      <c r="B738" s="257"/>
      <c r="C738" s="233"/>
      <c r="D738" s="302"/>
      <c r="E738" s="260"/>
      <c r="F738" s="263"/>
      <c r="G738" s="262" t="s">
        <v>423</v>
      </c>
      <c r="H738" s="252"/>
      <c r="I738" s="264"/>
      <c r="J738" s="265"/>
      <c r="K738" s="340"/>
    </row>
    <row r="739" spans="1:11" s="209" customFormat="1" ht="13.5">
      <c r="A739" s="233"/>
      <c r="B739" s="257"/>
      <c r="C739" s="233"/>
      <c r="D739" s="302"/>
      <c r="E739" s="260"/>
      <c r="F739" s="263" t="s">
        <v>14</v>
      </c>
      <c r="G739" s="262" t="s">
        <v>15</v>
      </c>
      <c r="H739" s="252"/>
      <c r="I739" s="264">
        <f>SUM(I737:I738)</f>
        <v>247799950</v>
      </c>
      <c r="J739" s="264">
        <f>SUM(J737:J738)</f>
        <v>54357262.950000003</v>
      </c>
      <c r="K739" s="340">
        <f>J739/I739</f>
        <v>0.21935945891030245</v>
      </c>
    </row>
    <row r="740" spans="1:11" s="209" customFormat="1" ht="13.5">
      <c r="A740" s="233"/>
      <c r="B740" s="257"/>
      <c r="C740" s="233"/>
      <c r="D740" s="302"/>
      <c r="E740" s="260"/>
      <c r="F740" s="266" t="s">
        <v>326</v>
      </c>
      <c r="G740" s="262" t="s">
        <v>327</v>
      </c>
      <c r="H740" s="252"/>
      <c r="I740" s="264"/>
      <c r="J740" s="265"/>
      <c r="K740" s="340"/>
    </row>
    <row r="741" spans="1:11" s="209" customFormat="1" ht="13.5">
      <c r="A741" s="233"/>
      <c r="B741" s="257"/>
      <c r="C741" s="233"/>
      <c r="D741" s="302"/>
      <c r="E741" s="260"/>
      <c r="F741" s="266" t="s">
        <v>111</v>
      </c>
      <c r="G741" s="262" t="s">
        <v>325</v>
      </c>
      <c r="H741" s="252"/>
      <c r="I741" s="264"/>
      <c r="J741" s="265"/>
      <c r="K741" s="340"/>
    </row>
    <row r="742" spans="1:11" s="209" customFormat="1" ht="13.5">
      <c r="A742" s="233"/>
      <c r="B742" s="257"/>
      <c r="C742" s="233"/>
      <c r="D742" s="302"/>
      <c r="E742" s="260"/>
      <c r="F742" s="266"/>
      <c r="G742" s="262" t="s">
        <v>424</v>
      </c>
      <c r="H742" s="252"/>
      <c r="I742" s="264">
        <f>SUM(I739:I741)</f>
        <v>247799950</v>
      </c>
      <c r="J742" s="264">
        <f>SUM(J739:J741)</f>
        <v>54357262.950000003</v>
      </c>
      <c r="K742" s="340">
        <f>J742/I742</f>
        <v>0.21935945891030245</v>
      </c>
    </row>
    <row r="743" spans="1:11" s="209" customFormat="1" ht="13.5">
      <c r="A743" s="233"/>
      <c r="B743" s="257"/>
      <c r="C743" s="233"/>
      <c r="D743" s="302"/>
      <c r="E743" s="260"/>
      <c r="F743" s="263"/>
      <c r="G743" s="262" t="s">
        <v>635</v>
      </c>
      <c r="H743" s="252"/>
      <c r="I743" s="264"/>
      <c r="J743" s="265"/>
      <c r="K743" s="340"/>
    </row>
    <row r="744" spans="1:11" s="209" customFormat="1" ht="13.5">
      <c r="A744" s="233"/>
      <c r="B744" s="257"/>
      <c r="C744" s="233"/>
      <c r="D744" s="302"/>
      <c r="E744" s="260"/>
      <c r="F744" s="263" t="s">
        <v>14</v>
      </c>
      <c r="G744" s="262" t="s">
        <v>15</v>
      </c>
      <c r="H744" s="252"/>
      <c r="I744" s="264">
        <f>SUM(I742:I743)</f>
        <v>247799950</v>
      </c>
      <c r="J744" s="264">
        <f>SUM(J742:J743)</f>
        <v>54357262.950000003</v>
      </c>
      <c r="K744" s="340">
        <f>J744/I744</f>
        <v>0.21935945891030245</v>
      </c>
    </row>
    <row r="745" spans="1:11" s="209" customFormat="1" ht="13.5">
      <c r="A745" s="233"/>
      <c r="B745" s="257"/>
      <c r="C745" s="233"/>
      <c r="D745" s="302"/>
      <c r="E745" s="260"/>
      <c r="F745" s="266" t="s">
        <v>326</v>
      </c>
      <c r="G745" s="262" t="s">
        <v>327</v>
      </c>
      <c r="H745" s="252"/>
      <c r="I745" s="264"/>
      <c r="J745" s="265"/>
      <c r="K745" s="340"/>
    </row>
    <row r="746" spans="1:11" s="209" customFormat="1" ht="13.5">
      <c r="A746" s="233"/>
      <c r="B746" s="257"/>
      <c r="C746" s="233"/>
      <c r="D746" s="302"/>
      <c r="E746" s="260"/>
      <c r="F746" s="266" t="s">
        <v>111</v>
      </c>
      <c r="G746" s="262" t="s">
        <v>325</v>
      </c>
      <c r="H746" s="252"/>
      <c r="I746" s="264"/>
      <c r="J746" s="265"/>
      <c r="K746" s="340"/>
    </row>
    <row r="747" spans="1:11" s="209" customFormat="1" ht="13.5">
      <c r="A747" s="233"/>
      <c r="B747" s="257"/>
      <c r="C747" s="233"/>
      <c r="D747" s="302"/>
      <c r="E747" s="260"/>
      <c r="F747" s="266"/>
      <c r="G747" s="262" t="s">
        <v>634</v>
      </c>
      <c r="H747" s="252"/>
      <c r="I747" s="264">
        <f>SUM(I744:I746)</f>
        <v>247799950</v>
      </c>
      <c r="J747" s="264">
        <f>SUM(J744:J746)</f>
        <v>54357262.950000003</v>
      </c>
      <c r="K747" s="340">
        <f>J747/I747</f>
        <v>0.21935945891030245</v>
      </c>
    </row>
    <row r="748" spans="1:11" s="209" customFormat="1" ht="13.5">
      <c r="A748" s="233"/>
      <c r="B748" s="305" t="s">
        <v>528</v>
      </c>
      <c r="C748" s="258"/>
      <c r="D748" s="259"/>
      <c r="E748" s="260"/>
      <c r="F748" s="261"/>
      <c r="G748" s="269" t="s">
        <v>220</v>
      </c>
      <c r="H748" s="252"/>
      <c r="I748" s="252"/>
      <c r="J748" s="253"/>
      <c r="K748" s="340"/>
    </row>
    <row r="749" spans="1:11" s="209" customFormat="1" ht="13.5">
      <c r="A749" s="233"/>
      <c r="B749" s="305"/>
      <c r="C749" s="258"/>
      <c r="D749" s="288" t="s">
        <v>363</v>
      </c>
      <c r="E749" s="270"/>
      <c r="F749" s="315"/>
      <c r="G749" s="269" t="s">
        <v>381</v>
      </c>
      <c r="H749" s="252"/>
      <c r="I749" s="252"/>
      <c r="J749" s="253"/>
      <c r="K749" s="340"/>
    </row>
    <row r="750" spans="1:11" s="209" customFormat="1" ht="13.5">
      <c r="A750" s="233"/>
      <c r="B750" s="305"/>
      <c r="C750" s="258"/>
      <c r="D750" s="259"/>
      <c r="E750" s="270"/>
      <c r="F750" s="315"/>
      <c r="G750" s="269" t="s">
        <v>376</v>
      </c>
      <c r="H750" s="252"/>
      <c r="I750" s="252"/>
      <c r="J750" s="253"/>
      <c r="K750" s="340"/>
    </row>
    <row r="751" spans="1:11" s="209" customFormat="1" ht="13.5">
      <c r="A751" s="233"/>
      <c r="B751" s="305"/>
      <c r="C751" s="258"/>
      <c r="D751" s="259" t="s">
        <v>636</v>
      </c>
      <c r="E751" s="270"/>
      <c r="F751" s="315"/>
      <c r="G751" s="269" t="s">
        <v>637</v>
      </c>
      <c r="H751" s="252"/>
      <c r="I751" s="252"/>
      <c r="J751" s="253"/>
      <c r="K751" s="340"/>
    </row>
    <row r="752" spans="1:11" s="209" customFormat="1" ht="13.5">
      <c r="A752" s="233"/>
      <c r="B752" s="305"/>
      <c r="C752" s="258">
        <v>810</v>
      </c>
      <c r="D752" s="302"/>
      <c r="E752" s="260"/>
      <c r="F752" s="261"/>
      <c r="G752" s="269" t="s">
        <v>54</v>
      </c>
      <c r="H752" s="252"/>
      <c r="I752" s="252"/>
      <c r="J752" s="253"/>
      <c r="K752" s="340"/>
    </row>
    <row r="753" spans="1:11" s="209" customFormat="1" ht="13.5">
      <c r="A753" s="233"/>
      <c r="B753" s="257"/>
      <c r="C753" s="233"/>
      <c r="D753" s="302"/>
      <c r="E753" s="260">
        <f>E727+1</f>
        <v>194</v>
      </c>
      <c r="F753" s="261">
        <v>411</v>
      </c>
      <c r="G753" s="262" t="s">
        <v>228</v>
      </c>
      <c r="H753" s="252">
        <v>22982640</v>
      </c>
      <c r="I753" s="252">
        <v>34442355</v>
      </c>
      <c r="J753" s="253">
        <v>5657316</v>
      </c>
      <c r="K753" s="340">
        <f>J753/I753</f>
        <v>0.16425462196182578</v>
      </c>
    </row>
    <row r="754" spans="1:11" s="209" customFormat="1" ht="13.5">
      <c r="A754" s="233"/>
      <c r="B754" s="257"/>
      <c r="C754" s="233"/>
      <c r="D754" s="302"/>
      <c r="E754" s="260">
        <v>195</v>
      </c>
      <c r="F754" s="261">
        <v>412</v>
      </c>
      <c r="G754" s="262" t="s">
        <v>7</v>
      </c>
      <c r="H754" s="252"/>
      <c r="I754" s="252">
        <v>5734652</v>
      </c>
      <c r="J754" s="253">
        <v>941938</v>
      </c>
      <c r="K754" s="340">
        <f>J754/I754</f>
        <v>0.16425373326925505</v>
      </c>
    </row>
    <row r="755" spans="1:11" s="209" customFormat="1" ht="17.25" customHeight="1">
      <c r="A755" s="233"/>
      <c r="B755" s="257"/>
      <c r="C755" s="233"/>
      <c r="D755" s="302"/>
      <c r="E755" s="260">
        <v>196</v>
      </c>
      <c r="F755" s="261">
        <v>413</v>
      </c>
      <c r="G755" s="262" t="s">
        <v>31</v>
      </c>
      <c r="H755" s="252"/>
      <c r="I755" s="252"/>
      <c r="J755" s="253"/>
      <c r="K755" s="340"/>
    </row>
    <row r="756" spans="1:11" s="209" customFormat="1" ht="17.25" customHeight="1">
      <c r="A756" s="233"/>
      <c r="B756" s="257"/>
      <c r="C756" s="233"/>
      <c r="D756" s="302"/>
      <c r="E756" s="260">
        <v>197</v>
      </c>
      <c r="F756" s="261">
        <v>414</v>
      </c>
      <c r="G756" s="262" t="s">
        <v>8</v>
      </c>
      <c r="H756" s="252"/>
      <c r="I756" s="252">
        <v>600000</v>
      </c>
      <c r="J756" s="253"/>
      <c r="K756" s="340">
        <f>J756/I756</f>
        <v>0</v>
      </c>
    </row>
    <row r="757" spans="1:11" s="209" customFormat="1" ht="12.75" customHeight="1">
      <c r="A757" s="233"/>
      <c r="B757" s="257"/>
      <c r="C757" s="233"/>
      <c r="D757" s="302"/>
      <c r="E757" s="260">
        <v>198</v>
      </c>
      <c r="F757" s="261">
        <v>415</v>
      </c>
      <c r="G757" s="262" t="s">
        <v>113</v>
      </c>
      <c r="H757" s="252"/>
      <c r="I757" s="252"/>
      <c r="J757" s="253"/>
      <c r="K757" s="340"/>
    </row>
    <row r="758" spans="1:11" s="209" customFormat="1" ht="13.5">
      <c r="A758" s="233"/>
      <c r="B758" s="257"/>
      <c r="C758" s="233"/>
      <c r="D758" s="302"/>
      <c r="E758" s="260">
        <v>199</v>
      </c>
      <c r="F758" s="261">
        <v>416</v>
      </c>
      <c r="G758" s="271" t="s">
        <v>104</v>
      </c>
      <c r="H758" s="252">
        <v>500000</v>
      </c>
      <c r="I758" s="252">
        <v>1000000</v>
      </c>
      <c r="J758" s="253"/>
      <c r="K758" s="340">
        <f>J758/I758</f>
        <v>0</v>
      </c>
    </row>
    <row r="759" spans="1:11" s="209" customFormat="1" ht="13.5">
      <c r="A759" s="233"/>
      <c r="B759" s="257"/>
      <c r="C759" s="233"/>
      <c r="D759" s="302"/>
      <c r="E759" s="260">
        <v>200</v>
      </c>
      <c r="F759" s="261">
        <v>421</v>
      </c>
      <c r="G759" s="262" t="s">
        <v>130</v>
      </c>
      <c r="H759" s="252">
        <v>22800000</v>
      </c>
      <c r="I759" s="252">
        <v>22400000</v>
      </c>
      <c r="J759" s="253">
        <v>7322099</v>
      </c>
      <c r="K759" s="340">
        <f>J759/I759</f>
        <v>0.32687941964285716</v>
      </c>
    </row>
    <row r="760" spans="1:11" s="209" customFormat="1" ht="13.5">
      <c r="A760" s="233"/>
      <c r="B760" s="257"/>
      <c r="C760" s="233"/>
      <c r="D760" s="302"/>
      <c r="E760" s="260">
        <v>201</v>
      </c>
      <c r="F760" s="261">
        <v>511</v>
      </c>
      <c r="G760" s="262" t="s">
        <v>103</v>
      </c>
      <c r="H760" s="252"/>
      <c r="I760" s="252"/>
      <c r="J760" s="253"/>
      <c r="K760" s="340"/>
    </row>
    <row r="761" spans="1:11" s="209" customFormat="1" ht="13.5">
      <c r="A761" s="233"/>
      <c r="B761" s="257"/>
      <c r="C761" s="233"/>
      <c r="D761" s="302"/>
      <c r="E761" s="260">
        <v>202</v>
      </c>
      <c r="F761" s="261">
        <v>423</v>
      </c>
      <c r="G761" s="262" t="s">
        <v>127</v>
      </c>
      <c r="H761" s="252">
        <v>550000</v>
      </c>
      <c r="I761" s="252"/>
      <c r="J761" s="253"/>
      <c r="K761" s="340"/>
    </row>
    <row r="762" spans="1:11" s="209" customFormat="1" ht="13.5">
      <c r="A762" s="233"/>
      <c r="B762" s="257"/>
      <c r="C762" s="233"/>
      <c r="D762" s="302"/>
      <c r="E762" s="260">
        <v>203</v>
      </c>
      <c r="F762" s="261">
        <v>424</v>
      </c>
      <c r="G762" s="262" t="s">
        <v>33</v>
      </c>
      <c r="H762" s="252">
        <v>2450000</v>
      </c>
      <c r="I762" s="252"/>
      <c r="J762" s="253"/>
      <c r="K762" s="340"/>
    </row>
    <row r="763" spans="1:11" s="209" customFormat="1" ht="13.5">
      <c r="A763" s="233"/>
      <c r="B763" s="257"/>
      <c r="C763" s="233"/>
      <c r="D763" s="302"/>
      <c r="E763" s="260">
        <v>204</v>
      </c>
      <c r="F763" s="261">
        <v>425</v>
      </c>
      <c r="G763" s="262" t="s">
        <v>128</v>
      </c>
      <c r="H763" s="252">
        <v>3150000</v>
      </c>
      <c r="I763" s="252">
        <v>3500000</v>
      </c>
      <c r="J763" s="253"/>
      <c r="K763" s="340">
        <f>J763/I763</f>
        <v>0</v>
      </c>
    </row>
    <row r="764" spans="1:11" s="209" customFormat="1" ht="13.5">
      <c r="A764" s="233"/>
      <c r="B764" s="257"/>
      <c r="C764" s="233"/>
      <c r="D764" s="302"/>
      <c r="E764" s="260">
        <v>205</v>
      </c>
      <c r="F764" s="261">
        <v>426</v>
      </c>
      <c r="G764" s="262" t="s">
        <v>131</v>
      </c>
      <c r="H764" s="252">
        <v>8550000</v>
      </c>
      <c r="I764" s="252"/>
      <c r="J764" s="253"/>
      <c r="K764" s="340"/>
    </row>
    <row r="765" spans="1:11" s="209" customFormat="1" ht="13.5">
      <c r="A765" s="233"/>
      <c r="B765" s="257"/>
      <c r="C765" s="233"/>
      <c r="D765" s="302"/>
      <c r="E765" s="260">
        <v>206</v>
      </c>
      <c r="F765" s="261">
        <v>441</v>
      </c>
      <c r="G765" s="262" t="s">
        <v>259</v>
      </c>
      <c r="H765" s="252"/>
      <c r="I765" s="252"/>
      <c r="J765" s="253"/>
      <c r="K765" s="340"/>
    </row>
    <row r="766" spans="1:11" s="209" customFormat="1" ht="27">
      <c r="A766" s="233"/>
      <c r="B766" s="257"/>
      <c r="C766" s="233"/>
      <c r="D766" s="302"/>
      <c r="E766" s="260">
        <v>207</v>
      </c>
      <c r="F766" s="263" t="s">
        <v>123</v>
      </c>
      <c r="G766" s="262" t="s">
        <v>36</v>
      </c>
      <c r="H766" s="252"/>
      <c r="I766" s="252"/>
      <c r="J766" s="253"/>
      <c r="K766" s="340"/>
    </row>
    <row r="767" spans="1:11" s="209" customFormat="1" ht="13.5">
      <c r="A767" s="233"/>
      <c r="B767" s="257"/>
      <c r="C767" s="233"/>
      <c r="D767" s="302"/>
      <c r="E767" s="260">
        <v>208</v>
      </c>
      <c r="F767" s="263" t="s">
        <v>307</v>
      </c>
      <c r="G767" s="262" t="s">
        <v>87</v>
      </c>
      <c r="H767" s="252"/>
      <c r="I767" s="252">
        <v>500000</v>
      </c>
      <c r="J767" s="253"/>
      <c r="K767" s="340">
        <f>J767/I767</f>
        <v>0</v>
      </c>
    </row>
    <row r="768" spans="1:11" s="209" customFormat="1" ht="13.5">
      <c r="A768" s="233"/>
      <c r="B768" s="257"/>
      <c r="C768" s="233"/>
      <c r="D768" s="302"/>
      <c r="E768" s="260">
        <v>209</v>
      </c>
      <c r="F768" s="261">
        <v>512</v>
      </c>
      <c r="G768" s="262" t="s">
        <v>38</v>
      </c>
      <c r="H768" s="252"/>
      <c r="I768" s="252">
        <v>4000000</v>
      </c>
      <c r="J768" s="253"/>
      <c r="K768" s="340">
        <f>J768/I768</f>
        <v>0</v>
      </c>
    </row>
    <row r="769" spans="1:11" s="209" customFormat="1" ht="13.5">
      <c r="A769" s="233"/>
      <c r="B769" s="257"/>
      <c r="C769" s="233"/>
      <c r="D769" s="302"/>
      <c r="E769" s="260">
        <v>210</v>
      </c>
      <c r="F769" s="261">
        <v>611</v>
      </c>
      <c r="G769" s="262" t="s">
        <v>313</v>
      </c>
      <c r="H769" s="252"/>
      <c r="I769" s="252"/>
      <c r="J769" s="253"/>
      <c r="K769" s="340"/>
    </row>
    <row r="770" spans="1:11" s="209" customFormat="1" ht="13.5">
      <c r="A770" s="233"/>
      <c r="B770" s="291"/>
      <c r="C770" s="233"/>
      <c r="D770" s="302"/>
      <c r="E770" s="260"/>
      <c r="F770" s="261"/>
      <c r="G770" s="262" t="s">
        <v>425</v>
      </c>
      <c r="H770" s="252"/>
      <c r="I770" s="264"/>
      <c r="J770" s="265"/>
      <c r="K770" s="340"/>
    </row>
    <row r="771" spans="1:11" s="209" customFormat="1" ht="13.5">
      <c r="A771" s="233"/>
      <c r="B771" s="257"/>
      <c r="C771" s="233"/>
      <c r="D771" s="302"/>
      <c r="E771" s="260"/>
      <c r="F771" s="263" t="s">
        <v>14</v>
      </c>
      <c r="G771" s="262" t="s">
        <v>15</v>
      </c>
      <c r="H771" s="252">
        <f>SUM(H753:H769)</f>
        <v>60982640</v>
      </c>
      <c r="I771" s="264">
        <f>SUM(I753:I769)</f>
        <v>72177007</v>
      </c>
      <c r="J771" s="264">
        <f>SUM(J753:J769)</f>
        <v>13921353</v>
      </c>
      <c r="K771" s="340">
        <f>J771/I771</f>
        <v>0.19287794795924415</v>
      </c>
    </row>
    <row r="772" spans="1:11" s="209" customFormat="1" ht="13.5">
      <c r="A772" s="233"/>
      <c r="B772" s="257"/>
      <c r="C772" s="233"/>
      <c r="D772" s="302"/>
      <c r="E772" s="260"/>
      <c r="F772" s="263" t="s">
        <v>326</v>
      </c>
      <c r="G772" s="262" t="s">
        <v>327</v>
      </c>
      <c r="H772" s="252"/>
      <c r="I772" s="264"/>
      <c r="J772" s="265"/>
      <c r="K772" s="340"/>
    </row>
    <row r="773" spans="1:11" s="209" customFormat="1" ht="15" customHeight="1">
      <c r="A773" s="233"/>
      <c r="B773" s="257"/>
      <c r="C773" s="233"/>
      <c r="D773" s="302"/>
      <c r="E773" s="260"/>
      <c r="F773" s="263" t="s">
        <v>111</v>
      </c>
      <c r="G773" s="262" t="s">
        <v>325</v>
      </c>
      <c r="H773" s="252"/>
      <c r="I773" s="264"/>
      <c r="J773" s="265"/>
      <c r="K773" s="340"/>
    </row>
    <row r="774" spans="1:11" s="209" customFormat="1" ht="16.5" customHeight="1">
      <c r="A774" s="233"/>
      <c r="B774" s="257"/>
      <c r="C774" s="233"/>
      <c r="D774" s="302"/>
      <c r="E774" s="260"/>
      <c r="F774" s="263"/>
      <c r="G774" s="262" t="s">
        <v>57</v>
      </c>
      <c r="H774" s="252"/>
      <c r="I774" s="264">
        <f>SUM(I771:I773)</f>
        <v>72177007</v>
      </c>
      <c r="J774" s="264">
        <f>SUM(J771:J773)</f>
        <v>13921353</v>
      </c>
      <c r="K774" s="340">
        <f>J774/I774</f>
        <v>0.19287794795924415</v>
      </c>
    </row>
    <row r="775" spans="1:11" s="209" customFormat="1" ht="16.5" customHeight="1">
      <c r="A775" s="233"/>
      <c r="B775" s="257"/>
      <c r="C775" s="233"/>
      <c r="D775" s="302"/>
      <c r="E775" s="260"/>
      <c r="F775" s="263"/>
      <c r="G775" s="262" t="s">
        <v>484</v>
      </c>
      <c r="H775" s="252"/>
      <c r="I775" s="264"/>
      <c r="J775" s="265"/>
      <c r="K775" s="340"/>
    </row>
    <row r="776" spans="1:11" s="209" customFormat="1" ht="16.5" customHeight="1">
      <c r="A776" s="233"/>
      <c r="B776" s="257"/>
      <c r="C776" s="233"/>
      <c r="D776" s="302"/>
      <c r="E776" s="260"/>
      <c r="F776" s="263" t="s">
        <v>14</v>
      </c>
      <c r="G776" s="262" t="s">
        <v>15</v>
      </c>
      <c r="H776" s="252"/>
      <c r="I776" s="264">
        <f>SUM(I774:I775)</f>
        <v>72177007</v>
      </c>
      <c r="J776" s="264">
        <f>SUM(J774:J775)</f>
        <v>13921353</v>
      </c>
      <c r="K776" s="340">
        <f>J776/I776</f>
        <v>0.19287794795924415</v>
      </c>
    </row>
    <row r="777" spans="1:11" s="209" customFormat="1" ht="16.5" customHeight="1">
      <c r="A777" s="233"/>
      <c r="B777" s="257"/>
      <c r="C777" s="233"/>
      <c r="D777" s="302"/>
      <c r="E777" s="260"/>
      <c r="F777" s="266" t="s">
        <v>326</v>
      </c>
      <c r="G777" s="262" t="s">
        <v>327</v>
      </c>
      <c r="H777" s="252"/>
      <c r="I777" s="264"/>
      <c r="J777" s="265"/>
      <c r="K777" s="340"/>
    </row>
    <row r="778" spans="1:11" s="209" customFormat="1" ht="16.5" customHeight="1">
      <c r="A778" s="233"/>
      <c r="B778" s="257"/>
      <c r="C778" s="233"/>
      <c r="D778" s="302"/>
      <c r="E778" s="260"/>
      <c r="F778" s="266" t="s">
        <v>111</v>
      </c>
      <c r="G778" s="262" t="s">
        <v>325</v>
      </c>
      <c r="H778" s="252"/>
      <c r="I778" s="264"/>
      <c r="J778" s="265"/>
      <c r="K778" s="340"/>
    </row>
    <row r="779" spans="1:11" s="209" customFormat="1" ht="16.5" customHeight="1">
      <c r="A779" s="233"/>
      <c r="B779" s="257"/>
      <c r="C779" s="233"/>
      <c r="D779" s="302"/>
      <c r="E779" s="260"/>
      <c r="F779" s="266"/>
      <c r="G779" s="262" t="s">
        <v>638</v>
      </c>
      <c r="H779" s="252"/>
      <c r="I779" s="264">
        <f>SUM(I776:I778)</f>
        <v>72177007</v>
      </c>
      <c r="J779" s="264">
        <f>SUM(J776:J778)</f>
        <v>13921353</v>
      </c>
      <c r="K779" s="340">
        <f>J779/I779</f>
        <v>0.19287794795924415</v>
      </c>
    </row>
    <row r="780" spans="1:11" s="209" customFormat="1" ht="16.5" customHeight="1">
      <c r="A780" s="233"/>
      <c r="B780" s="257"/>
      <c r="C780" s="233"/>
      <c r="D780" s="302"/>
      <c r="E780" s="260"/>
      <c r="F780" s="263"/>
      <c r="G780" s="262" t="s">
        <v>408</v>
      </c>
      <c r="H780" s="252"/>
      <c r="I780" s="264"/>
      <c r="J780" s="265"/>
      <c r="K780" s="340"/>
    </row>
    <row r="781" spans="1:11" s="209" customFormat="1" ht="16.5" customHeight="1">
      <c r="A781" s="233"/>
      <c r="B781" s="257"/>
      <c r="C781" s="233"/>
      <c r="D781" s="302"/>
      <c r="E781" s="260"/>
      <c r="F781" s="263" t="s">
        <v>14</v>
      </c>
      <c r="G781" s="262" t="s">
        <v>15</v>
      </c>
      <c r="H781" s="252"/>
      <c r="I781" s="264">
        <f>SUM(I779:I780)</f>
        <v>72177007</v>
      </c>
      <c r="J781" s="264">
        <f>SUM(J779:J780)</f>
        <v>13921353</v>
      </c>
      <c r="K781" s="340">
        <f>J781/I781</f>
        <v>0.19287794795924415</v>
      </c>
    </row>
    <row r="782" spans="1:11" s="209" customFormat="1" ht="16.5" customHeight="1">
      <c r="A782" s="233"/>
      <c r="B782" s="257"/>
      <c r="C782" s="233"/>
      <c r="D782" s="302"/>
      <c r="E782" s="260"/>
      <c r="F782" s="266" t="s">
        <v>326</v>
      </c>
      <c r="G782" s="262" t="s">
        <v>327</v>
      </c>
      <c r="H782" s="252"/>
      <c r="I782" s="264"/>
      <c r="J782" s="265"/>
      <c r="K782" s="340"/>
    </row>
    <row r="783" spans="1:11" s="209" customFormat="1" ht="16.5" customHeight="1">
      <c r="A783" s="233"/>
      <c r="B783" s="257"/>
      <c r="C783" s="233"/>
      <c r="D783" s="302"/>
      <c r="E783" s="260"/>
      <c r="F783" s="266" t="s">
        <v>111</v>
      </c>
      <c r="G783" s="262" t="s">
        <v>325</v>
      </c>
      <c r="H783" s="252"/>
      <c r="I783" s="264"/>
      <c r="J783" s="265"/>
      <c r="K783" s="340"/>
    </row>
    <row r="784" spans="1:11" s="209" customFormat="1" ht="16.5" customHeight="1">
      <c r="A784" s="233"/>
      <c r="B784" s="257"/>
      <c r="C784" s="233"/>
      <c r="D784" s="302"/>
      <c r="E784" s="260"/>
      <c r="F784" s="266"/>
      <c r="G784" s="262" t="s">
        <v>427</v>
      </c>
      <c r="H784" s="252"/>
      <c r="I784" s="264">
        <f>SUM(I781:I783)</f>
        <v>72177007</v>
      </c>
      <c r="J784" s="264">
        <f>SUM(J781:J783)</f>
        <v>13921353</v>
      </c>
      <c r="K784" s="340">
        <f>J784/I784</f>
        <v>0.19287794795924415</v>
      </c>
    </row>
    <row r="785" spans="1:25" s="209" customFormat="1" ht="16.5" customHeight="1">
      <c r="A785" s="233"/>
      <c r="B785" s="257"/>
      <c r="C785" s="233"/>
      <c r="D785" s="302"/>
      <c r="E785" s="260"/>
      <c r="F785" s="263"/>
      <c r="G785" s="262" t="s">
        <v>639</v>
      </c>
      <c r="H785" s="252"/>
      <c r="I785" s="264"/>
      <c r="J785" s="265"/>
      <c r="K785" s="340"/>
    </row>
    <row r="786" spans="1:25" s="209" customFormat="1" ht="16.5" customHeight="1">
      <c r="A786" s="233"/>
      <c r="B786" s="257"/>
      <c r="C786" s="233"/>
      <c r="D786" s="302"/>
      <c r="E786" s="260"/>
      <c r="F786" s="263" t="s">
        <v>14</v>
      </c>
      <c r="G786" s="262" t="s">
        <v>15</v>
      </c>
      <c r="H786" s="252"/>
      <c r="I786" s="264">
        <f>SUM(I784:I785)</f>
        <v>72177007</v>
      </c>
      <c r="J786" s="264">
        <f>SUM(J784:J785)</f>
        <v>13921353</v>
      </c>
      <c r="K786" s="340">
        <f>J786/I786</f>
        <v>0.19287794795924415</v>
      </c>
    </row>
    <row r="787" spans="1:25" s="209" customFormat="1" ht="16.5" customHeight="1">
      <c r="A787" s="233"/>
      <c r="B787" s="257"/>
      <c r="C787" s="233"/>
      <c r="D787" s="302"/>
      <c r="E787" s="260"/>
      <c r="F787" s="266" t="s">
        <v>326</v>
      </c>
      <c r="G787" s="262" t="s">
        <v>327</v>
      </c>
      <c r="H787" s="252"/>
      <c r="I787" s="264"/>
      <c r="J787" s="265"/>
      <c r="K787" s="340"/>
    </row>
    <row r="788" spans="1:25" s="209" customFormat="1" ht="16.5" customHeight="1">
      <c r="A788" s="233"/>
      <c r="B788" s="257"/>
      <c r="C788" s="233"/>
      <c r="D788" s="302"/>
      <c r="E788" s="260"/>
      <c r="F788" s="266" t="s">
        <v>111</v>
      </c>
      <c r="G788" s="262" t="s">
        <v>325</v>
      </c>
      <c r="H788" s="252"/>
      <c r="I788" s="264"/>
      <c r="J788" s="265"/>
      <c r="K788" s="340"/>
    </row>
    <row r="789" spans="1:25" s="209" customFormat="1" ht="16.5" customHeight="1">
      <c r="A789" s="233"/>
      <c r="B789" s="257"/>
      <c r="C789" s="233"/>
      <c r="D789" s="302"/>
      <c r="E789" s="260"/>
      <c r="F789" s="263"/>
      <c r="G789" s="262" t="s">
        <v>586</v>
      </c>
      <c r="H789" s="252" t="e">
        <f>#REF!</f>
        <v>#REF!</v>
      </c>
      <c r="I789" s="264">
        <f>SUM(I786:I788)</f>
        <v>72177007</v>
      </c>
      <c r="J789" s="264">
        <f>SUM(J786:J788)</f>
        <v>13921353</v>
      </c>
      <c r="K789" s="340">
        <f>J789/I789</f>
        <v>0.19287794795924415</v>
      </c>
    </row>
    <row r="790" spans="1:25" s="209" customFormat="1" ht="16.5" customHeight="1">
      <c r="A790" s="233"/>
      <c r="B790" s="305"/>
      <c r="C790" s="258"/>
      <c r="D790" s="288" t="s">
        <v>385</v>
      </c>
      <c r="E790" s="260"/>
      <c r="F790" s="283"/>
      <c r="G790" s="269" t="s">
        <v>383</v>
      </c>
      <c r="H790" s="252"/>
      <c r="I790" s="264"/>
      <c r="J790" s="265"/>
      <c r="K790" s="340"/>
    </row>
    <row r="791" spans="1:25" s="209" customFormat="1" ht="16.5" customHeight="1">
      <c r="A791" s="233"/>
      <c r="B791" s="305"/>
      <c r="C791" s="258"/>
      <c r="D791" s="259"/>
      <c r="E791" s="260"/>
      <c r="F791" s="283"/>
      <c r="G791" s="269" t="s">
        <v>355</v>
      </c>
      <c r="H791" s="252"/>
      <c r="I791" s="264"/>
      <c r="J791" s="265"/>
      <c r="K791" s="340"/>
    </row>
    <row r="792" spans="1:25" s="209" customFormat="1" ht="13.5">
      <c r="A792" s="233"/>
      <c r="B792" s="305"/>
      <c r="C792" s="258"/>
      <c r="D792" s="259" t="s">
        <v>384</v>
      </c>
      <c r="E792" s="260"/>
      <c r="F792" s="283"/>
      <c r="G792" s="269" t="s">
        <v>795</v>
      </c>
      <c r="H792" s="252"/>
      <c r="I792" s="264"/>
      <c r="J792" s="265"/>
      <c r="K792" s="340"/>
    </row>
    <row r="793" spans="1:25" s="209" customFormat="1" ht="13.5">
      <c r="A793" s="233"/>
      <c r="B793" s="304"/>
      <c r="C793" s="258">
        <v>912</v>
      </c>
      <c r="D793" s="302"/>
      <c r="E793" s="260"/>
      <c r="F793" s="213"/>
      <c r="G793" s="207" t="s">
        <v>133</v>
      </c>
      <c r="H793" s="252"/>
      <c r="I793" s="252"/>
      <c r="J793" s="253"/>
      <c r="K793" s="340"/>
    </row>
    <row r="794" spans="1:25" s="209" customFormat="1" ht="13.5">
      <c r="A794" s="233"/>
      <c r="B794" s="305"/>
      <c r="C794" s="258"/>
      <c r="D794" s="302"/>
      <c r="E794" s="260">
        <v>211</v>
      </c>
      <c r="F794" s="213">
        <v>463</v>
      </c>
      <c r="G794" s="251" t="s">
        <v>102</v>
      </c>
      <c r="H794" s="252">
        <v>77000000</v>
      </c>
      <c r="I794" s="252">
        <v>95000000</v>
      </c>
      <c r="J794" s="253">
        <v>26575514.739999998</v>
      </c>
      <c r="K794" s="340">
        <f>J794/I794</f>
        <v>0.2797422604210526</v>
      </c>
    </row>
    <row r="795" spans="1:25" s="209" customFormat="1" ht="13.5">
      <c r="A795" s="233"/>
      <c r="B795" s="305"/>
      <c r="C795" s="203"/>
      <c r="D795" s="205"/>
      <c r="E795" s="260"/>
      <c r="F795" s="213"/>
      <c r="G795" s="251" t="s">
        <v>134</v>
      </c>
      <c r="H795" s="252"/>
      <c r="I795" s="264"/>
      <c r="J795" s="265"/>
      <c r="K795" s="340"/>
    </row>
    <row r="796" spans="1:25" s="209" customFormat="1" ht="13.5">
      <c r="A796" s="233"/>
      <c r="B796" s="305"/>
      <c r="C796" s="203"/>
      <c r="D796" s="205"/>
      <c r="E796" s="260"/>
      <c r="F796" s="277" t="s">
        <v>14</v>
      </c>
      <c r="G796" s="300" t="s">
        <v>19</v>
      </c>
      <c r="H796" s="252"/>
      <c r="I796" s="264">
        <f>I794</f>
        <v>95000000</v>
      </c>
      <c r="J796" s="264">
        <f>J794</f>
        <v>26575514.739999998</v>
      </c>
      <c r="K796" s="340">
        <f>J796/I796</f>
        <v>0.2797422604210526</v>
      </c>
    </row>
    <row r="797" spans="1:25" s="209" customFormat="1" ht="15" customHeight="1">
      <c r="A797" s="233"/>
      <c r="B797" s="305"/>
      <c r="C797" s="203"/>
      <c r="D797" s="205" t="s">
        <v>796</v>
      </c>
      <c r="E797" s="260"/>
      <c r="F797" s="206"/>
      <c r="G797" s="207" t="s">
        <v>695</v>
      </c>
      <c r="H797" s="252"/>
      <c r="I797" s="252"/>
      <c r="J797" s="253"/>
      <c r="K797" s="340"/>
    </row>
    <row r="798" spans="1:25" s="209" customFormat="1" ht="41.25" customHeight="1">
      <c r="A798" s="233"/>
      <c r="B798" s="305"/>
      <c r="C798" s="203"/>
      <c r="D798" s="205"/>
      <c r="E798" s="260"/>
      <c r="F798" s="206"/>
      <c r="G798" s="207" t="s">
        <v>355</v>
      </c>
      <c r="H798" s="252"/>
      <c r="I798" s="252"/>
      <c r="J798" s="253"/>
      <c r="K798" s="340"/>
      <c r="M798" s="234"/>
      <c r="N798" s="235"/>
      <c r="O798" s="234"/>
      <c r="P798" s="236"/>
      <c r="Q798" s="237"/>
      <c r="R798" s="238"/>
      <c r="S798" s="239"/>
      <c r="T798" s="215"/>
      <c r="U798" s="215"/>
      <c r="V798" s="216"/>
      <c r="W798" s="216"/>
      <c r="X798" s="216"/>
      <c r="Y798" s="217"/>
    </row>
    <row r="799" spans="1:25" s="209" customFormat="1" ht="15" customHeight="1">
      <c r="A799" s="233"/>
      <c r="B799" s="305"/>
      <c r="C799" s="203"/>
      <c r="D799" s="205" t="s">
        <v>797</v>
      </c>
      <c r="E799" s="260"/>
      <c r="F799" s="206"/>
      <c r="G799" s="207" t="s">
        <v>798</v>
      </c>
      <c r="H799" s="252"/>
      <c r="I799" s="252"/>
      <c r="J799" s="253"/>
      <c r="K799" s="340"/>
      <c r="M799" s="234"/>
      <c r="N799" s="235"/>
      <c r="O799" s="240"/>
      <c r="P799" s="241"/>
      <c r="Q799" s="237"/>
      <c r="R799" s="238"/>
      <c r="S799" s="242"/>
      <c r="T799" s="215"/>
      <c r="U799" s="215"/>
      <c r="V799" s="216"/>
      <c r="W799" s="216"/>
      <c r="X799" s="216"/>
      <c r="Y799" s="217"/>
    </row>
    <row r="800" spans="1:25" s="209" customFormat="1" ht="15" customHeight="1">
      <c r="A800" s="233"/>
      <c r="B800" s="317"/>
      <c r="C800" s="203">
        <v>920</v>
      </c>
      <c r="D800" s="212"/>
      <c r="E800" s="260"/>
      <c r="F800" s="213"/>
      <c r="G800" s="207" t="s">
        <v>135</v>
      </c>
      <c r="H800" s="252"/>
      <c r="I800" s="252"/>
      <c r="J800" s="253"/>
      <c r="K800" s="340"/>
      <c r="M800" s="234"/>
      <c r="N800" s="235"/>
      <c r="O800" s="234"/>
      <c r="P800" s="241"/>
      <c r="Q800" s="237"/>
      <c r="R800" s="238"/>
      <c r="S800" s="218"/>
      <c r="T800" s="215"/>
      <c r="U800" s="215"/>
      <c r="V800" s="216"/>
      <c r="W800" s="216"/>
      <c r="X800" s="216"/>
      <c r="Y800" s="217"/>
    </row>
    <row r="801" spans="1:25" s="209" customFormat="1" ht="15" customHeight="1">
      <c r="A801" s="233"/>
      <c r="B801" s="305"/>
      <c r="C801" s="203"/>
      <c r="D801" s="212"/>
      <c r="E801" s="260">
        <v>212</v>
      </c>
      <c r="F801" s="213">
        <v>463</v>
      </c>
      <c r="G801" s="251" t="s">
        <v>102</v>
      </c>
      <c r="H801" s="252">
        <v>30000000</v>
      </c>
      <c r="I801" s="252">
        <v>30000000</v>
      </c>
      <c r="J801" s="253">
        <v>11039148.279999999</v>
      </c>
      <c r="K801" s="340">
        <f>J801/I801</f>
        <v>0.36797160933333334</v>
      </c>
      <c r="M801" s="234"/>
      <c r="N801" s="235"/>
      <c r="O801" s="234"/>
      <c r="P801" s="241"/>
      <c r="Q801" s="237"/>
      <c r="R801" s="238"/>
      <c r="S801" s="243"/>
      <c r="T801" s="215"/>
      <c r="U801" s="215"/>
      <c r="V801" s="216"/>
      <c r="W801" s="216"/>
      <c r="X801" s="216"/>
      <c r="Y801" s="217"/>
    </row>
    <row r="802" spans="1:25" s="209" customFormat="1" ht="15" customHeight="1">
      <c r="A802" s="233"/>
      <c r="B802" s="305"/>
      <c r="C802" s="203"/>
      <c r="D802" s="212"/>
      <c r="E802" s="260"/>
      <c r="F802" s="275"/>
      <c r="G802" s="300" t="s">
        <v>429</v>
      </c>
      <c r="H802" s="252"/>
      <c r="I802" s="264"/>
      <c r="J802" s="265"/>
      <c r="K802" s="340"/>
      <c r="M802" s="234"/>
      <c r="N802" s="235"/>
      <c r="O802" s="234"/>
      <c r="P802" s="241"/>
      <c r="Q802" s="237"/>
      <c r="R802" s="244"/>
      <c r="S802" s="243"/>
      <c r="T802" s="215"/>
      <c r="U802" s="215"/>
      <c r="V802" s="216"/>
      <c r="W802" s="216"/>
      <c r="X802" s="216"/>
      <c r="Y802" s="217"/>
    </row>
    <row r="803" spans="1:25" s="209" customFormat="1" ht="15" customHeight="1">
      <c r="A803" s="233"/>
      <c r="B803" s="305"/>
      <c r="C803" s="203"/>
      <c r="D803" s="212"/>
      <c r="E803" s="260"/>
      <c r="F803" s="277" t="s">
        <v>14</v>
      </c>
      <c r="G803" s="300" t="s">
        <v>19</v>
      </c>
      <c r="H803" s="252"/>
      <c r="I803" s="264">
        <f>SUM(I801:I802)</f>
        <v>30000000</v>
      </c>
      <c r="J803" s="264">
        <f>SUM(J801:J802)</f>
        <v>11039148.279999999</v>
      </c>
      <c r="K803" s="340">
        <f>J803/I803</f>
        <v>0.36797160933333334</v>
      </c>
      <c r="M803" s="234"/>
      <c r="N803" s="235"/>
      <c r="O803" s="234"/>
      <c r="P803" s="241"/>
      <c r="Q803" s="237"/>
      <c r="R803" s="238"/>
      <c r="S803" s="243"/>
      <c r="T803" s="215"/>
      <c r="U803" s="215"/>
      <c r="V803" s="216"/>
      <c r="W803" s="216"/>
      <c r="X803" s="216"/>
      <c r="Y803" s="217"/>
    </row>
    <row r="804" spans="1:25" s="209" customFormat="1" ht="15" customHeight="1">
      <c r="A804" s="233"/>
      <c r="B804" s="305"/>
      <c r="C804" s="203"/>
      <c r="D804" s="212"/>
      <c r="E804" s="260"/>
      <c r="F804" s="277"/>
      <c r="G804" s="262" t="s">
        <v>136</v>
      </c>
      <c r="H804" s="252"/>
      <c r="I804" s="264">
        <f>SUM(I803)</f>
        <v>30000000</v>
      </c>
      <c r="J804" s="264">
        <f>SUM(J803)</f>
        <v>11039148.279999999</v>
      </c>
      <c r="K804" s="340">
        <f>J804/I804</f>
        <v>0.36797160933333334</v>
      </c>
      <c r="M804" s="234"/>
      <c r="N804" s="235"/>
      <c r="O804" s="234"/>
      <c r="P804" s="241"/>
      <c r="Q804" s="237"/>
      <c r="R804" s="244"/>
      <c r="S804" s="243"/>
      <c r="T804" s="215"/>
      <c r="U804" s="219"/>
      <c r="V804" s="216"/>
      <c r="W804" s="216"/>
      <c r="X804" s="216"/>
      <c r="Y804" s="217"/>
    </row>
    <row r="805" spans="1:25" s="209" customFormat="1" ht="27">
      <c r="A805" s="233"/>
      <c r="B805" s="305"/>
      <c r="C805" s="203"/>
      <c r="D805" s="212"/>
      <c r="E805" s="260"/>
      <c r="F805" s="263"/>
      <c r="G805" s="262" t="s">
        <v>405</v>
      </c>
      <c r="H805" s="252"/>
      <c r="I805" s="264"/>
      <c r="J805" s="265"/>
      <c r="K805" s="340"/>
      <c r="M805" s="234"/>
      <c r="N805" s="235"/>
      <c r="O805" s="234"/>
      <c r="P805" s="241"/>
      <c r="Q805" s="237"/>
      <c r="R805" s="244"/>
      <c r="S805" s="243"/>
      <c r="T805" s="215"/>
      <c r="U805" s="219"/>
      <c r="V805" s="216"/>
      <c r="W805" s="216"/>
      <c r="X805" s="216"/>
      <c r="Y805" s="217"/>
    </row>
    <row r="806" spans="1:25" s="209" customFormat="1" ht="18.75" customHeight="1">
      <c r="A806" s="233"/>
      <c r="B806" s="305"/>
      <c r="C806" s="203"/>
      <c r="D806" s="212"/>
      <c r="E806" s="260"/>
      <c r="F806" s="263" t="s">
        <v>14</v>
      </c>
      <c r="G806" s="262" t="s">
        <v>15</v>
      </c>
      <c r="H806" s="252"/>
      <c r="I806" s="264">
        <f>SUM(I804:I805)</f>
        <v>30000000</v>
      </c>
      <c r="J806" s="264">
        <f>SUM(J804:J805)</f>
        <v>11039148.279999999</v>
      </c>
      <c r="K806" s="340">
        <f>J806/I806</f>
        <v>0.36797160933333334</v>
      </c>
      <c r="M806" s="234"/>
      <c r="N806" s="235"/>
      <c r="O806" s="220"/>
      <c r="P806" s="221"/>
      <c r="Q806" s="237"/>
      <c r="R806" s="222"/>
      <c r="S806" s="243"/>
      <c r="T806" s="215"/>
      <c r="U806" s="223"/>
      <c r="V806" s="216"/>
      <c r="W806" s="216"/>
      <c r="X806" s="216"/>
      <c r="Y806" s="217"/>
    </row>
    <row r="807" spans="1:25" s="209" customFormat="1" ht="13.5">
      <c r="A807" s="233"/>
      <c r="B807" s="305"/>
      <c r="C807" s="203"/>
      <c r="D807" s="212"/>
      <c r="E807" s="260"/>
      <c r="F807" s="263"/>
      <c r="G807" s="262" t="s">
        <v>428</v>
      </c>
      <c r="H807" s="252"/>
      <c r="I807" s="264"/>
      <c r="J807" s="265"/>
      <c r="K807" s="340"/>
      <c r="M807" s="234"/>
      <c r="N807" s="235"/>
      <c r="O807" s="220"/>
      <c r="P807" s="221"/>
      <c r="Q807" s="237"/>
      <c r="R807" s="244"/>
      <c r="S807" s="243"/>
      <c r="T807" s="215"/>
      <c r="U807" s="223"/>
      <c r="V807" s="216"/>
      <c r="W807" s="216"/>
      <c r="X807" s="216"/>
      <c r="Y807" s="217"/>
    </row>
    <row r="808" spans="1:25" s="209" customFormat="1" ht="13.5">
      <c r="A808" s="233"/>
      <c r="B808" s="305"/>
      <c r="C808" s="203"/>
      <c r="D808" s="205"/>
      <c r="E808" s="260"/>
      <c r="F808" s="263" t="s">
        <v>14</v>
      </c>
      <c r="G808" s="262" t="s">
        <v>15</v>
      </c>
      <c r="H808" s="252"/>
      <c r="I808" s="264">
        <f>SUM(I806:I807)</f>
        <v>30000000</v>
      </c>
      <c r="J808" s="264">
        <f>SUM(J806:J807)</f>
        <v>11039148.279999999</v>
      </c>
      <c r="K808" s="340">
        <f>J808/I808</f>
        <v>0.36797160933333334</v>
      </c>
      <c r="M808" s="234"/>
      <c r="N808" s="235"/>
      <c r="O808" s="220"/>
      <c r="P808" s="221"/>
      <c r="Q808" s="237"/>
      <c r="R808" s="222"/>
      <c r="S808" s="243"/>
      <c r="T808" s="215"/>
      <c r="U808" s="223"/>
      <c r="V808" s="216"/>
      <c r="W808" s="216"/>
      <c r="X808" s="216"/>
      <c r="Y808" s="217"/>
    </row>
    <row r="809" spans="1:25" s="209" customFormat="1" ht="15" customHeight="1">
      <c r="A809" s="233"/>
      <c r="B809" s="305"/>
      <c r="C809" s="203"/>
      <c r="D809" s="212"/>
      <c r="E809" s="260"/>
      <c r="F809" s="266"/>
      <c r="G809" s="262" t="s">
        <v>577</v>
      </c>
      <c r="H809" s="252" t="e">
        <f>#REF!</f>
        <v>#REF!</v>
      </c>
      <c r="I809" s="264"/>
      <c r="J809" s="265"/>
      <c r="K809" s="340"/>
    </row>
    <row r="810" spans="1:25" s="209" customFormat="1" ht="15" customHeight="1">
      <c r="A810" s="233"/>
      <c r="B810" s="305"/>
      <c r="C810" s="203"/>
      <c r="D810" s="212"/>
      <c r="E810" s="260"/>
      <c r="F810" s="263" t="s">
        <v>14</v>
      </c>
      <c r="G810" s="262" t="s">
        <v>15</v>
      </c>
      <c r="H810" s="252" t="e">
        <f>H809</f>
        <v>#REF!</v>
      </c>
      <c r="I810" s="264">
        <f>I808</f>
        <v>30000000</v>
      </c>
      <c r="J810" s="264">
        <f>J808</f>
        <v>11039148.279999999</v>
      </c>
      <c r="K810" s="340">
        <f>J810/I810</f>
        <v>0.36797160933333334</v>
      </c>
    </row>
    <row r="811" spans="1:25" s="209" customFormat="1" ht="15" customHeight="1">
      <c r="A811" s="233"/>
      <c r="B811" s="305"/>
      <c r="C811" s="203"/>
      <c r="D811" s="212"/>
      <c r="E811" s="260"/>
      <c r="F811" s="266"/>
      <c r="G811" s="262" t="s">
        <v>578</v>
      </c>
      <c r="H811" s="252" t="e">
        <f>H810</f>
        <v>#REF!</v>
      </c>
      <c r="I811" s="264">
        <f>I810</f>
        <v>30000000</v>
      </c>
      <c r="J811" s="264">
        <f>J810</f>
        <v>11039148.279999999</v>
      </c>
      <c r="K811" s="340">
        <f>J811/I811</f>
        <v>0.36797160933333334</v>
      </c>
    </row>
    <row r="812" spans="1:25" s="209" customFormat="1" ht="15" customHeight="1">
      <c r="A812" s="210"/>
      <c r="B812" s="204"/>
      <c r="C812" s="203"/>
      <c r="D812" s="205" t="s">
        <v>386</v>
      </c>
      <c r="E812" s="270"/>
      <c r="F812" s="206"/>
      <c r="G812" s="207" t="s">
        <v>640</v>
      </c>
      <c r="H812" s="252"/>
      <c r="I812" s="252"/>
      <c r="J812" s="253"/>
      <c r="K812" s="340"/>
    </row>
    <row r="813" spans="1:25" s="209" customFormat="1" ht="13.5">
      <c r="A813" s="210"/>
      <c r="B813" s="204"/>
      <c r="C813" s="203"/>
      <c r="D813" s="205"/>
      <c r="E813" s="270"/>
      <c r="F813" s="206"/>
      <c r="G813" s="207" t="s">
        <v>355</v>
      </c>
      <c r="H813" s="252"/>
      <c r="I813" s="252"/>
      <c r="J813" s="253"/>
      <c r="K813" s="340"/>
    </row>
    <row r="814" spans="1:25" s="209" customFormat="1" ht="25.5">
      <c r="A814" s="210"/>
      <c r="B814" s="204"/>
      <c r="C814" s="203"/>
      <c r="D814" s="205" t="s">
        <v>387</v>
      </c>
      <c r="E814" s="270"/>
      <c r="F814" s="206"/>
      <c r="G814" s="207" t="s">
        <v>641</v>
      </c>
      <c r="H814" s="252"/>
      <c r="I814" s="252"/>
      <c r="J814" s="253"/>
      <c r="K814" s="340"/>
    </row>
    <row r="815" spans="1:25" s="209" customFormat="1" ht="28.5" customHeight="1">
      <c r="A815" s="210"/>
      <c r="B815" s="304"/>
      <c r="C815" s="203">
        <v>721</v>
      </c>
      <c r="D815" s="212"/>
      <c r="E815" s="260"/>
      <c r="F815" s="213"/>
      <c r="G815" s="282" t="s">
        <v>215</v>
      </c>
      <c r="H815" s="252"/>
      <c r="I815" s="252"/>
      <c r="J815" s="253"/>
      <c r="K815" s="340"/>
      <c r="L815" s="209" t="s">
        <v>27</v>
      </c>
    </row>
    <row r="816" spans="1:25" s="209" customFormat="1" ht="27">
      <c r="A816" s="210"/>
      <c r="B816" s="211"/>
      <c r="C816" s="210"/>
      <c r="D816" s="212"/>
      <c r="E816" s="260">
        <v>213</v>
      </c>
      <c r="F816" s="213"/>
      <c r="G816" s="251" t="s">
        <v>663</v>
      </c>
      <c r="H816" s="252">
        <v>14500000</v>
      </c>
      <c r="I816" s="252">
        <f>I817+I818</f>
        <v>31000000</v>
      </c>
      <c r="J816" s="253">
        <f>J817+J818</f>
        <v>7481599.9699999997</v>
      </c>
      <c r="K816" s="340">
        <f>J816/I816</f>
        <v>0.24134193451612904</v>
      </c>
    </row>
    <row r="817" spans="1:11" s="209" customFormat="1" ht="27.75" customHeight="1">
      <c r="A817" s="210"/>
      <c r="B817" s="211"/>
      <c r="C817" s="210"/>
      <c r="D817" s="212"/>
      <c r="E817" s="260" t="s">
        <v>755</v>
      </c>
      <c r="F817" s="213">
        <v>464</v>
      </c>
      <c r="G817" s="251" t="s">
        <v>664</v>
      </c>
      <c r="H817" s="252">
        <v>500000</v>
      </c>
      <c r="I817" s="252">
        <v>30000000</v>
      </c>
      <c r="J817" s="253">
        <v>7481599.9699999997</v>
      </c>
      <c r="K817" s="340">
        <f>J817/I817</f>
        <v>0.24938666566666665</v>
      </c>
    </row>
    <row r="818" spans="1:11" s="209" customFormat="1" ht="27" customHeight="1">
      <c r="A818" s="210"/>
      <c r="B818" s="211"/>
      <c r="C818" s="210"/>
      <c r="D818" s="212"/>
      <c r="E818" s="260" t="s">
        <v>756</v>
      </c>
      <c r="F818" s="213">
        <v>464</v>
      </c>
      <c r="G818" s="251" t="s">
        <v>665</v>
      </c>
      <c r="H818" s="252"/>
      <c r="I818" s="252">
        <v>1000000</v>
      </c>
      <c r="J818" s="253"/>
      <c r="K818" s="340">
        <f>J818/I818</f>
        <v>0</v>
      </c>
    </row>
    <row r="819" spans="1:11" s="209" customFormat="1" ht="26.25" customHeight="1">
      <c r="A819" s="210"/>
      <c r="B819" s="211"/>
      <c r="C819" s="210"/>
      <c r="D819" s="212"/>
      <c r="E819" s="260"/>
      <c r="F819" s="275"/>
      <c r="G819" s="300" t="s">
        <v>430</v>
      </c>
      <c r="H819" s="252"/>
      <c r="I819" s="264"/>
      <c r="J819" s="265"/>
      <c r="K819" s="340"/>
    </row>
    <row r="820" spans="1:11" s="209" customFormat="1" ht="15.75" customHeight="1">
      <c r="A820" s="210"/>
      <c r="B820" s="211"/>
      <c r="C820" s="210"/>
      <c r="D820" s="212"/>
      <c r="E820" s="260"/>
      <c r="F820" s="277" t="s">
        <v>14</v>
      </c>
      <c r="G820" s="300" t="s">
        <v>19</v>
      </c>
      <c r="H820" s="252"/>
      <c r="I820" s="264">
        <f>I816</f>
        <v>31000000</v>
      </c>
      <c r="J820" s="264">
        <f>J816</f>
        <v>7481599.9699999997</v>
      </c>
      <c r="K820" s="340">
        <f>J820/I820</f>
        <v>0.24134193451612904</v>
      </c>
    </row>
    <row r="821" spans="1:11" s="209" customFormat="1" ht="15.75" customHeight="1">
      <c r="A821" s="210"/>
      <c r="B821" s="211"/>
      <c r="C821" s="210"/>
      <c r="D821" s="212"/>
      <c r="E821" s="260"/>
      <c r="F821" s="277"/>
      <c r="G821" s="262" t="s">
        <v>221</v>
      </c>
      <c r="H821" s="252"/>
      <c r="I821" s="264">
        <f>I820</f>
        <v>31000000</v>
      </c>
      <c r="J821" s="264">
        <f>J820</f>
        <v>7481599.9699999997</v>
      </c>
      <c r="K821" s="340">
        <f>J821/I821</f>
        <v>0.24134193451612904</v>
      </c>
    </row>
    <row r="822" spans="1:11" s="209" customFormat="1" ht="15.75" customHeight="1">
      <c r="A822" s="210"/>
      <c r="B822" s="211"/>
      <c r="C822" s="210"/>
      <c r="D822" s="212"/>
      <c r="E822" s="260"/>
      <c r="F822" s="263"/>
      <c r="G822" s="262" t="s">
        <v>405</v>
      </c>
      <c r="H822" s="252"/>
      <c r="I822" s="264"/>
      <c r="J822" s="265"/>
      <c r="K822" s="340"/>
    </row>
    <row r="823" spans="1:11" s="209" customFormat="1" ht="15.75" customHeight="1">
      <c r="A823" s="210"/>
      <c r="B823" s="211"/>
      <c r="C823" s="210"/>
      <c r="D823" s="212"/>
      <c r="E823" s="260"/>
      <c r="F823" s="263" t="s">
        <v>14</v>
      </c>
      <c r="G823" s="262" t="s">
        <v>15</v>
      </c>
      <c r="H823" s="252"/>
      <c r="I823" s="264">
        <f>SUM(I821:I822)</f>
        <v>31000000</v>
      </c>
      <c r="J823" s="264">
        <f>SUM(J821:J822)</f>
        <v>7481599.9699999997</v>
      </c>
      <c r="K823" s="340">
        <f>J823/I823</f>
        <v>0.24134193451612904</v>
      </c>
    </row>
    <row r="824" spans="1:11" s="209" customFormat="1" ht="15.75" customHeight="1">
      <c r="A824" s="210"/>
      <c r="B824" s="211"/>
      <c r="C824" s="210"/>
      <c r="D824" s="212"/>
      <c r="E824" s="260"/>
      <c r="F824" s="263"/>
      <c r="G824" s="262" t="s">
        <v>431</v>
      </c>
      <c r="H824" s="252"/>
      <c r="I824" s="264"/>
      <c r="J824" s="265"/>
      <c r="K824" s="340"/>
    </row>
    <row r="825" spans="1:11" s="209" customFormat="1" ht="15.75" customHeight="1">
      <c r="A825" s="210"/>
      <c r="B825" s="204"/>
      <c r="C825" s="203"/>
      <c r="D825" s="205"/>
      <c r="E825" s="270"/>
      <c r="F825" s="263" t="s">
        <v>14</v>
      </c>
      <c r="G825" s="262" t="s">
        <v>15</v>
      </c>
      <c r="H825" s="252"/>
      <c r="I825" s="264">
        <f>SUM(I823:I824)</f>
        <v>31000000</v>
      </c>
      <c r="J825" s="264">
        <f>SUM(J823:J824)</f>
        <v>7481599.9699999997</v>
      </c>
      <c r="K825" s="340">
        <f>J825/I825</f>
        <v>0.24134193451612904</v>
      </c>
    </row>
    <row r="826" spans="1:11" s="209" customFormat="1" ht="15.75" customHeight="1">
      <c r="A826" s="210"/>
      <c r="B826" s="204"/>
      <c r="C826" s="203"/>
      <c r="D826" s="205" t="s">
        <v>386</v>
      </c>
      <c r="E826" s="270"/>
      <c r="F826" s="206"/>
      <c r="G826" s="207" t="s">
        <v>640</v>
      </c>
      <c r="H826" s="252"/>
      <c r="I826" s="264"/>
      <c r="J826" s="265"/>
      <c r="K826" s="340"/>
    </row>
    <row r="827" spans="1:11" s="209" customFormat="1" ht="15.75" customHeight="1">
      <c r="A827" s="210"/>
      <c r="B827" s="204"/>
      <c r="C827" s="203"/>
      <c r="D827" s="205"/>
      <c r="E827" s="270"/>
      <c r="F827" s="206"/>
      <c r="G827" s="207" t="s">
        <v>361</v>
      </c>
      <c r="H827" s="252"/>
      <c r="I827" s="264"/>
      <c r="J827" s="265"/>
      <c r="K827" s="340"/>
    </row>
    <row r="828" spans="1:11" s="209" customFormat="1" ht="15.75" customHeight="1">
      <c r="A828" s="210"/>
      <c r="B828" s="204"/>
      <c r="C828" s="203"/>
      <c r="D828" s="205" t="s">
        <v>621</v>
      </c>
      <c r="E828" s="270"/>
      <c r="F828" s="206"/>
      <c r="G828" s="207" t="s">
        <v>620</v>
      </c>
      <c r="H828" s="252"/>
      <c r="I828" s="264"/>
      <c r="J828" s="265"/>
      <c r="K828" s="340"/>
    </row>
    <row r="829" spans="1:11" s="209" customFormat="1" ht="15.75" customHeight="1">
      <c r="A829" s="210"/>
      <c r="B829" s="204"/>
      <c r="C829" s="203">
        <v>721</v>
      </c>
      <c r="D829" s="205"/>
      <c r="E829" s="318">
        <v>214</v>
      </c>
      <c r="F829" s="263" t="s">
        <v>98</v>
      </c>
      <c r="G829" s="262" t="s">
        <v>33</v>
      </c>
      <c r="H829" s="252"/>
      <c r="I829" s="267">
        <v>1500000</v>
      </c>
      <c r="J829" s="265"/>
      <c r="K829" s="340">
        <f>J829/I829</f>
        <v>0</v>
      </c>
    </row>
    <row r="830" spans="1:11" s="209" customFormat="1" ht="15.75" customHeight="1">
      <c r="A830" s="210"/>
      <c r="B830" s="204"/>
      <c r="C830" s="203"/>
      <c r="D830" s="205"/>
      <c r="E830" s="270"/>
      <c r="F830" s="263"/>
      <c r="G830" s="262" t="s">
        <v>402</v>
      </c>
      <c r="H830" s="252"/>
      <c r="I830" s="264"/>
      <c r="J830" s="265"/>
      <c r="K830" s="340"/>
    </row>
    <row r="831" spans="1:11" s="209" customFormat="1" ht="15.75" customHeight="1">
      <c r="A831" s="210"/>
      <c r="B831" s="204"/>
      <c r="C831" s="203"/>
      <c r="D831" s="205"/>
      <c r="E831" s="270"/>
      <c r="F831" s="263" t="s">
        <v>14</v>
      </c>
      <c r="G831" s="262" t="s">
        <v>15</v>
      </c>
      <c r="H831" s="252"/>
      <c r="I831" s="264">
        <f>I829</f>
        <v>1500000</v>
      </c>
      <c r="J831" s="264">
        <f>J829</f>
        <v>0</v>
      </c>
      <c r="K831" s="340">
        <f>J831/I831</f>
        <v>0</v>
      </c>
    </row>
    <row r="832" spans="1:11" s="209" customFormat="1" ht="15.75" customHeight="1">
      <c r="A832" s="210"/>
      <c r="B832" s="204"/>
      <c r="C832" s="203"/>
      <c r="D832" s="205" t="s">
        <v>386</v>
      </c>
      <c r="E832" s="270"/>
      <c r="F832" s="263"/>
      <c r="G832" s="207" t="s">
        <v>640</v>
      </c>
      <c r="H832" s="252"/>
      <c r="I832" s="264"/>
      <c r="J832" s="265"/>
      <c r="K832" s="340"/>
    </row>
    <row r="833" spans="1:11" s="209" customFormat="1" ht="15.75" customHeight="1">
      <c r="A833" s="210"/>
      <c r="B833" s="204"/>
      <c r="C833" s="203"/>
      <c r="D833" s="205"/>
      <c r="E833" s="270"/>
      <c r="F833" s="263"/>
      <c r="G833" s="207" t="s">
        <v>367</v>
      </c>
      <c r="H833" s="252"/>
      <c r="I833" s="264"/>
      <c r="J833" s="265"/>
      <c r="K833" s="340"/>
    </row>
    <row r="834" spans="1:11" s="209" customFormat="1" ht="33.75" customHeight="1">
      <c r="A834" s="210"/>
      <c r="B834" s="204"/>
      <c r="C834" s="203"/>
      <c r="D834" s="205" t="s">
        <v>692</v>
      </c>
      <c r="E834" s="270"/>
      <c r="F834" s="263"/>
      <c r="G834" s="307" t="s">
        <v>762</v>
      </c>
      <c r="H834" s="252"/>
      <c r="I834" s="264"/>
      <c r="J834" s="265"/>
      <c r="K834" s="340"/>
    </row>
    <row r="835" spans="1:11" s="209" customFormat="1" ht="15.75" customHeight="1">
      <c r="A835" s="210"/>
      <c r="B835" s="204"/>
      <c r="C835" s="203">
        <v>721</v>
      </c>
      <c r="D835" s="205"/>
      <c r="E835" s="318">
        <v>215</v>
      </c>
      <c r="F835" s="263" t="s">
        <v>121</v>
      </c>
      <c r="G835" s="262" t="s">
        <v>11</v>
      </c>
      <c r="H835" s="252"/>
      <c r="I835" s="267">
        <v>1000000</v>
      </c>
      <c r="J835" s="265"/>
      <c r="K835" s="340">
        <f>J835/I835</f>
        <v>0</v>
      </c>
    </row>
    <row r="836" spans="1:11" s="209" customFormat="1" ht="15.75" customHeight="1">
      <c r="A836" s="210"/>
      <c r="B836" s="204"/>
      <c r="C836" s="203"/>
      <c r="D836" s="205"/>
      <c r="E836" s="270"/>
      <c r="F836" s="263"/>
      <c r="G836" s="262" t="s">
        <v>407</v>
      </c>
      <c r="H836" s="252"/>
      <c r="I836" s="264"/>
      <c r="J836" s="265"/>
      <c r="K836" s="340"/>
    </row>
    <row r="837" spans="1:11" s="209" customFormat="1" ht="15.75" customHeight="1">
      <c r="A837" s="210"/>
      <c r="B837" s="204"/>
      <c r="C837" s="203"/>
      <c r="D837" s="205"/>
      <c r="E837" s="270"/>
      <c r="F837" s="263" t="s">
        <v>14</v>
      </c>
      <c r="G837" s="262" t="s">
        <v>15</v>
      </c>
      <c r="H837" s="252"/>
      <c r="I837" s="264">
        <f>I835</f>
        <v>1000000</v>
      </c>
      <c r="J837" s="264">
        <f>J835</f>
        <v>0</v>
      </c>
      <c r="K837" s="340">
        <f>J837/I837</f>
        <v>0</v>
      </c>
    </row>
    <row r="838" spans="1:11" s="209" customFormat="1" ht="15.75" customHeight="1">
      <c r="A838" s="210"/>
      <c r="B838" s="204"/>
      <c r="C838" s="203"/>
      <c r="D838" s="205"/>
      <c r="E838" s="270"/>
      <c r="F838" s="266"/>
      <c r="G838" s="262" t="s">
        <v>431</v>
      </c>
      <c r="H838" s="252" t="e">
        <f>#REF!+H816+H817</f>
        <v>#REF!</v>
      </c>
      <c r="I838" s="264"/>
      <c r="J838" s="265"/>
      <c r="K838" s="340"/>
    </row>
    <row r="839" spans="1:11" s="209" customFormat="1" ht="15.75" customHeight="1">
      <c r="A839" s="210"/>
      <c r="B839" s="211"/>
      <c r="C839" s="210"/>
      <c r="D839" s="212"/>
      <c r="E839" s="260"/>
      <c r="F839" s="263" t="s">
        <v>14</v>
      </c>
      <c r="G839" s="262" t="s">
        <v>15</v>
      </c>
      <c r="H839" s="252"/>
      <c r="I839" s="264">
        <f>SUM(I825:I829)+I837</f>
        <v>33500000</v>
      </c>
      <c r="J839" s="264">
        <f>SUM(J825:J829)+J837</f>
        <v>7481599.9699999997</v>
      </c>
      <c r="K839" s="340">
        <f>J839/I839</f>
        <v>0.22333134238805968</v>
      </c>
    </row>
    <row r="840" spans="1:11" s="209" customFormat="1" ht="16.5" customHeight="1">
      <c r="A840" s="210"/>
      <c r="B840" s="319"/>
      <c r="C840" s="210"/>
      <c r="D840" s="212"/>
      <c r="E840" s="260"/>
      <c r="F840" s="266"/>
      <c r="G840" s="262" t="s">
        <v>622</v>
      </c>
      <c r="H840" s="252" t="e">
        <f>H838</f>
        <v>#REF!</v>
      </c>
      <c r="I840" s="264">
        <f>SUM(I839)</f>
        <v>33500000</v>
      </c>
      <c r="J840" s="264">
        <f>SUM(J839)</f>
        <v>7481599.9699999997</v>
      </c>
      <c r="K840" s="340">
        <f>J840/I840</f>
        <v>0.22333134238805968</v>
      </c>
    </row>
    <row r="841" spans="1:11" s="209" customFormat="1" ht="18" customHeight="1">
      <c r="A841" s="210"/>
      <c r="B841" s="320"/>
      <c r="C841" s="210"/>
      <c r="D841" s="205" t="s">
        <v>646</v>
      </c>
      <c r="E841" s="203"/>
      <c r="F841" s="213"/>
      <c r="G841" s="207" t="s">
        <v>354</v>
      </c>
      <c r="H841" s="252"/>
      <c r="I841" s="264"/>
      <c r="J841" s="265"/>
      <c r="K841" s="340"/>
    </row>
    <row r="842" spans="1:11" s="209" customFormat="1" ht="25.5">
      <c r="A842" s="210"/>
      <c r="B842" s="319"/>
      <c r="C842" s="210"/>
      <c r="D842" s="205" t="s">
        <v>811</v>
      </c>
      <c r="E842" s="203"/>
      <c r="F842" s="213"/>
      <c r="G842" s="207" t="s">
        <v>433</v>
      </c>
      <c r="H842" s="252"/>
      <c r="I842" s="264"/>
      <c r="J842" s="265"/>
      <c r="K842" s="340"/>
    </row>
    <row r="843" spans="1:11" s="209" customFormat="1" ht="13.5">
      <c r="A843" s="210"/>
      <c r="B843" s="205"/>
      <c r="C843" s="203">
        <v>310</v>
      </c>
      <c r="D843" s="212"/>
      <c r="E843" s="210"/>
      <c r="F843" s="213"/>
      <c r="G843" s="207" t="s">
        <v>233</v>
      </c>
      <c r="H843" s="252"/>
      <c r="I843" s="252"/>
      <c r="J843" s="253"/>
      <c r="K843" s="340"/>
    </row>
    <row r="844" spans="1:11" s="209" customFormat="1" ht="13.5">
      <c r="A844" s="210"/>
      <c r="B844" s="205"/>
      <c r="C844" s="203"/>
      <c r="D844" s="212"/>
      <c r="E844" s="210">
        <v>216</v>
      </c>
      <c r="F844" s="213">
        <v>421</v>
      </c>
      <c r="G844" s="251" t="s">
        <v>22</v>
      </c>
      <c r="H844" s="252">
        <v>2700000</v>
      </c>
      <c r="I844" s="252"/>
      <c r="J844" s="253"/>
      <c r="K844" s="340"/>
    </row>
    <row r="845" spans="1:11" s="209" customFormat="1" ht="13.5">
      <c r="A845" s="210"/>
      <c r="B845" s="205"/>
      <c r="C845" s="203"/>
      <c r="D845" s="212"/>
      <c r="E845" s="210">
        <v>217</v>
      </c>
      <c r="F845" s="213">
        <v>424</v>
      </c>
      <c r="G845" s="251" t="s">
        <v>33</v>
      </c>
      <c r="H845" s="252"/>
      <c r="I845" s="252"/>
      <c r="J845" s="253"/>
      <c r="K845" s="340"/>
    </row>
    <row r="846" spans="1:11" s="209" customFormat="1" ht="13.5">
      <c r="A846" s="210"/>
      <c r="B846" s="205"/>
      <c r="C846" s="203"/>
      <c r="D846" s="212"/>
      <c r="E846" s="210">
        <v>218</v>
      </c>
      <c r="F846" s="213">
        <v>426</v>
      </c>
      <c r="G846" s="251" t="s">
        <v>35</v>
      </c>
      <c r="H846" s="252">
        <v>800000</v>
      </c>
      <c r="I846" s="252">
        <v>500000</v>
      </c>
      <c r="J846" s="253">
        <v>53190</v>
      </c>
      <c r="K846" s="340">
        <f>J846/I846</f>
        <v>0.10638</v>
      </c>
    </row>
    <row r="847" spans="1:11" s="209" customFormat="1" ht="13.5">
      <c r="A847" s="210"/>
      <c r="B847" s="205"/>
      <c r="C847" s="203"/>
      <c r="D847" s="212"/>
      <c r="E847" s="210">
        <v>219</v>
      </c>
      <c r="F847" s="213">
        <v>441</v>
      </c>
      <c r="G847" s="251" t="s">
        <v>285</v>
      </c>
      <c r="H847" s="252">
        <v>500000</v>
      </c>
      <c r="I847" s="252"/>
      <c r="J847" s="253"/>
      <c r="K847" s="340"/>
    </row>
    <row r="848" spans="1:11" s="209" customFormat="1" ht="13.5">
      <c r="A848" s="210"/>
      <c r="B848" s="204"/>
      <c r="C848" s="203"/>
      <c r="D848" s="212"/>
      <c r="E848" s="210">
        <v>220</v>
      </c>
      <c r="F848" s="213">
        <v>512</v>
      </c>
      <c r="G848" s="251" t="s">
        <v>38</v>
      </c>
      <c r="H848" s="252">
        <v>600000</v>
      </c>
      <c r="I848" s="252">
        <v>200000</v>
      </c>
      <c r="J848" s="253"/>
      <c r="K848" s="340">
        <f>J848/I848</f>
        <v>0</v>
      </c>
    </row>
    <row r="849" spans="1:11" s="209" customFormat="1" ht="13.5">
      <c r="A849" s="210"/>
      <c r="B849" s="204"/>
      <c r="C849" s="203"/>
      <c r="D849" s="212"/>
      <c r="E849" s="210"/>
      <c r="F849" s="275"/>
      <c r="G849" s="300" t="s">
        <v>434</v>
      </c>
      <c r="H849" s="252"/>
      <c r="I849" s="264"/>
      <c r="J849" s="265"/>
      <c r="K849" s="340"/>
    </row>
    <row r="850" spans="1:11" s="209" customFormat="1" ht="13.5">
      <c r="A850" s="210"/>
      <c r="B850" s="204"/>
      <c r="C850" s="203"/>
      <c r="D850" s="212"/>
      <c r="E850" s="210"/>
      <c r="F850" s="277" t="s">
        <v>14</v>
      </c>
      <c r="G850" s="300" t="s">
        <v>19</v>
      </c>
      <c r="H850" s="252"/>
      <c r="I850" s="264">
        <f>SUM(I844:I849)</f>
        <v>700000</v>
      </c>
      <c r="J850" s="264">
        <f>SUM(J844:J849)</f>
        <v>53190</v>
      </c>
      <c r="K850" s="340">
        <f>J850/I850</f>
        <v>7.5985714285714281E-2</v>
      </c>
    </row>
    <row r="851" spans="1:11" s="209" customFormat="1" ht="13.5">
      <c r="A851" s="210"/>
      <c r="B851" s="204"/>
      <c r="C851" s="203"/>
      <c r="D851" s="212"/>
      <c r="E851" s="210"/>
      <c r="F851" s="277"/>
      <c r="G851" s="262" t="s">
        <v>435</v>
      </c>
      <c r="H851" s="252"/>
      <c r="I851" s="264">
        <f>I850</f>
        <v>700000</v>
      </c>
      <c r="J851" s="264">
        <f>J850</f>
        <v>53190</v>
      </c>
      <c r="K851" s="340">
        <f>J851/I851</f>
        <v>7.5985714285714281E-2</v>
      </c>
    </row>
    <row r="852" spans="1:11" s="209" customFormat="1" ht="13.5">
      <c r="A852" s="210"/>
      <c r="B852" s="204"/>
      <c r="C852" s="203"/>
      <c r="D852" s="212"/>
      <c r="E852" s="210"/>
      <c r="F852" s="263"/>
      <c r="G852" s="262" t="s">
        <v>411</v>
      </c>
      <c r="H852" s="252"/>
      <c r="I852" s="264"/>
      <c r="J852" s="265"/>
      <c r="K852" s="340"/>
    </row>
    <row r="853" spans="1:11" s="209" customFormat="1" ht="13.5">
      <c r="A853" s="210"/>
      <c r="B853" s="204"/>
      <c r="C853" s="203"/>
      <c r="D853" s="212"/>
      <c r="E853" s="210"/>
      <c r="F853" s="263" t="s">
        <v>14</v>
      </c>
      <c r="G853" s="262" t="s">
        <v>15</v>
      </c>
      <c r="H853" s="252"/>
      <c r="I853" s="264">
        <f>SUM(I851:I852)</f>
        <v>700000</v>
      </c>
      <c r="J853" s="264">
        <f>SUM(J851:J852)</f>
        <v>53190</v>
      </c>
      <c r="K853" s="340">
        <f>J853/I853</f>
        <v>7.5985714285714281E-2</v>
      </c>
    </row>
    <row r="854" spans="1:11" s="209" customFormat="1" ht="13.5">
      <c r="A854" s="210"/>
      <c r="B854" s="204"/>
      <c r="C854" s="203"/>
      <c r="D854" s="205"/>
      <c r="E854" s="203"/>
      <c r="F854" s="263"/>
      <c r="G854" s="262" t="s">
        <v>403</v>
      </c>
      <c r="H854" s="252"/>
      <c r="I854" s="264"/>
      <c r="J854" s="265"/>
      <c r="K854" s="340"/>
    </row>
    <row r="855" spans="1:11" s="209" customFormat="1" ht="13.5">
      <c r="A855" s="210"/>
      <c r="B855" s="204"/>
      <c r="C855" s="203"/>
      <c r="D855" s="212"/>
      <c r="E855" s="210"/>
      <c r="F855" s="263" t="s">
        <v>14</v>
      </c>
      <c r="G855" s="262" t="s">
        <v>15</v>
      </c>
      <c r="H855" s="252"/>
      <c r="I855" s="264">
        <f>SUM(I853:I854)</f>
        <v>700000</v>
      </c>
      <c r="J855" s="264">
        <f>SUM(J853:J854)</f>
        <v>53190</v>
      </c>
      <c r="K855" s="340">
        <f>J855/I855</f>
        <v>7.5985714285714281E-2</v>
      </c>
    </row>
    <row r="856" spans="1:11" s="209" customFormat="1" ht="25.5">
      <c r="A856" s="210"/>
      <c r="B856" s="204"/>
      <c r="C856" s="210"/>
      <c r="D856" s="205" t="s">
        <v>440</v>
      </c>
      <c r="E856" s="203"/>
      <c r="F856" s="213"/>
      <c r="G856" s="207" t="s">
        <v>579</v>
      </c>
      <c r="H856" s="252"/>
      <c r="I856" s="264"/>
      <c r="J856" s="265"/>
      <c r="K856" s="340"/>
    </row>
    <row r="857" spans="1:11" s="209" customFormat="1" ht="13.5">
      <c r="A857" s="210"/>
      <c r="B857" s="204"/>
      <c r="C857" s="210"/>
      <c r="D857" s="205"/>
      <c r="E857" s="203"/>
      <c r="F857" s="213"/>
      <c r="G857" s="207" t="s">
        <v>355</v>
      </c>
      <c r="H857" s="252"/>
      <c r="I857" s="264"/>
      <c r="J857" s="265"/>
      <c r="K857" s="340"/>
    </row>
    <row r="858" spans="1:11" s="209" customFormat="1" ht="13.5">
      <c r="A858" s="210"/>
      <c r="B858" s="204"/>
      <c r="C858" s="210"/>
      <c r="D858" s="205" t="s">
        <v>442</v>
      </c>
      <c r="E858" s="203"/>
      <c r="F858" s="213"/>
      <c r="G858" s="207" t="s">
        <v>580</v>
      </c>
      <c r="H858" s="252"/>
      <c r="I858" s="264"/>
      <c r="J858" s="265"/>
      <c r="K858" s="340"/>
    </row>
    <row r="859" spans="1:11" s="209" customFormat="1" ht="13.5">
      <c r="A859" s="210"/>
      <c r="B859" s="204"/>
      <c r="C859" s="203">
        <v>451</v>
      </c>
      <c r="D859" s="212"/>
      <c r="E859" s="210"/>
      <c r="F859" s="213"/>
      <c r="G859" s="207" t="s">
        <v>84</v>
      </c>
      <c r="H859" s="252"/>
      <c r="I859" s="264"/>
      <c r="J859" s="265"/>
      <c r="K859" s="340"/>
    </row>
    <row r="860" spans="1:11" s="209" customFormat="1" ht="13.5">
      <c r="A860" s="210"/>
      <c r="B860" s="204"/>
      <c r="C860" s="203"/>
      <c r="D860" s="212"/>
      <c r="E860" s="210">
        <v>221</v>
      </c>
      <c r="F860" s="266" t="s">
        <v>121</v>
      </c>
      <c r="G860" s="262" t="s">
        <v>11</v>
      </c>
      <c r="H860" s="252"/>
      <c r="I860" s="267">
        <v>1950000</v>
      </c>
      <c r="J860" s="265"/>
      <c r="K860" s="340">
        <f>J860/I860</f>
        <v>0</v>
      </c>
    </row>
    <row r="861" spans="1:11" s="209" customFormat="1" ht="13.5">
      <c r="A861" s="210"/>
      <c r="B861" s="204"/>
      <c r="C861" s="203"/>
      <c r="D861" s="212"/>
      <c r="E861" s="210">
        <v>222</v>
      </c>
      <c r="F861" s="266" t="s">
        <v>98</v>
      </c>
      <c r="G861" s="262" t="s">
        <v>33</v>
      </c>
      <c r="H861" s="252"/>
      <c r="I861" s="267">
        <v>5950000</v>
      </c>
      <c r="J861" s="253">
        <v>226610</v>
      </c>
      <c r="K861" s="340">
        <f>J861/I861</f>
        <v>3.8085714285714285E-2</v>
      </c>
    </row>
    <row r="862" spans="1:11" s="209" customFormat="1" ht="13.5">
      <c r="A862" s="210"/>
      <c r="B862" s="204"/>
      <c r="C862" s="203"/>
      <c r="D862" s="212"/>
      <c r="E862" s="210">
        <v>223</v>
      </c>
      <c r="F862" s="266" t="s">
        <v>122</v>
      </c>
      <c r="G862" s="262" t="s">
        <v>35</v>
      </c>
      <c r="H862" s="252"/>
      <c r="I862" s="267"/>
      <c r="J862" s="265"/>
      <c r="K862" s="340"/>
    </row>
    <row r="863" spans="1:11" s="209" customFormat="1" ht="13.5">
      <c r="A863" s="210"/>
      <c r="B863" s="204"/>
      <c r="C863" s="203"/>
      <c r="D863" s="212"/>
      <c r="E863" s="210">
        <v>224</v>
      </c>
      <c r="F863" s="266" t="s">
        <v>124</v>
      </c>
      <c r="G863" s="262" t="s">
        <v>38</v>
      </c>
      <c r="H863" s="252"/>
      <c r="I863" s="267">
        <v>600000</v>
      </c>
      <c r="J863" s="265"/>
      <c r="K863" s="340">
        <f>J863/I863</f>
        <v>0</v>
      </c>
    </row>
    <row r="864" spans="1:11" s="209" customFormat="1" ht="13.5">
      <c r="A864" s="210"/>
      <c r="B864" s="204"/>
      <c r="C864" s="203"/>
      <c r="D864" s="212"/>
      <c r="E864" s="210"/>
      <c r="F864" s="275"/>
      <c r="G864" s="300" t="s">
        <v>581</v>
      </c>
      <c r="H864" s="252"/>
      <c r="I864" s="264"/>
      <c r="J864" s="265"/>
      <c r="K864" s="340"/>
    </row>
    <row r="865" spans="1:11" s="209" customFormat="1" ht="13.5">
      <c r="A865" s="210"/>
      <c r="B865" s="204"/>
      <c r="C865" s="203"/>
      <c r="D865" s="212"/>
      <c r="E865" s="210"/>
      <c r="F865" s="277" t="s">
        <v>14</v>
      </c>
      <c r="G865" s="300" t="s">
        <v>19</v>
      </c>
      <c r="H865" s="252"/>
      <c r="I865" s="264">
        <f>I860+I861+I862+I863</f>
        <v>8500000</v>
      </c>
      <c r="J865" s="264">
        <f>J860+J861+J862+J863</f>
        <v>226610</v>
      </c>
      <c r="K865" s="340">
        <f>J865/I865</f>
        <v>2.666E-2</v>
      </c>
    </row>
    <row r="866" spans="1:11" s="209" customFormat="1" ht="13.5">
      <c r="A866" s="210"/>
      <c r="B866" s="204"/>
      <c r="C866" s="203"/>
      <c r="D866" s="212"/>
      <c r="E866" s="210"/>
      <c r="F866" s="277" t="s">
        <v>111</v>
      </c>
      <c r="G866" s="300" t="s">
        <v>331</v>
      </c>
      <c r="H866" s="252"/>
      <c r="I866" s="264"/>
      <c r="J866" s="265"/>
      <c r="K866" s="340"/>
    </row>
    <row r="867" spans="1:11" s="209" customFormat="1" ht="13.5">
      <c r="A867" s="210"/>
      <c r="B867" s="204"/>
      <c r="C867" s="203"/>
      <c r="D867" s="212"/>
      <c r="E867" s="210"/>
      <c r="F867" s="277"/>
      <c r="G867" s="262" t="s">
        <v>420</v>
      </c>
      <c r="H867" s="252"/>
      <c r="I867" s="264">
        <f>I865</f>
        <v>8500000</v>
      </c>
      <c r="J867" s="264">
        <f>J865</f>
        <v>226610</v>
      </c>
      <c r="K867" s="340">
        <f>J867/I867</f>
        <v>2.666E-2</v>
      </c>
    </row>
    <row r="868" spans="1:11" s="209" customFormat="1" ht="13.5">
      <c r="A868" s="210"/>
      <c r="B868" s="204"/>
      <c r="C868" s="203"/>
      <c r="D868" s="212"/>
      <c r="E868" s="210"/>
      <c r="F868" s="266" t="s">
        <v>14</v>
      </c>
      <c r="G868" s="262" t="s">
        <v>19</v>
      </c>
      <c r="H868" s="252"/>
      <c r="I868" s="264">
        <f>I865</f>
        <v>8500000</v>
      </c>
      <c r="J868" s="264">
        <f>J865</f>
        <v>226610</v>
      </c>
      <c r="K868" s="340">
        <f>J868/I868</f>
        <v>2.666E-2</v>
      </c>
    </row>
    <row r="869" spans="1:11" s="209" customFormat="1" ht="13.5">
      <c r="A869" s="210"/>
      <c r="B869" s="204"/>
      <c r="C869" s="203"/>
      <c r="D869" s="212"/>
      <c r="E869" s="210"/>
      <c r="F869" s="266" t="s">
        <v>111</v>
      </c>
      <c r="G869" s="262" t="s">
        <v>331</v>
      </c>
      <c r="H869" s="252"/>
      <c r="I869" s="264"/>
      <c r="J869" s="265"/>
      <c r="K869" s="340"/>
    </row>
    <row r="870" spans="1:11" s="209" customFormat="1" ht="13.5">
      <c r="A870" s="210"/>
      <c r="B870" s="204"/>
      <c r="C870" s="203"/>
      <c r="D870" s="212"/>
      <c r="E870" s="210"/>
      <c r="F870" s="266"/>
      <c r="G870" s="262" t="s">
        <v>582</v>
      </c>
      <c r="H870" s="252"/>
      <c r="I870" s="264">
        <f>I868</f>
        <v>8500000</v>
      </c>
      <c r="J870" s="264">
        <f>J868</f>
        <v>226610</v>
      </c>
      <c r="K870" s="340">
        <f>J870/I870</f>
        <v>2.666E-2</v>
      </c>
    </row>
    <row r="871" spans="1:11" s="209" customFormat="1" ht="13.5">
      <c r="A871" s="210"/>
      <c r="B871" s="204"/>
      <c r="C871" s="203"/>
      <c r="D871" s="205" t="s">
        <v>352</v>
      </c>
      <c r="E871" s="203"/>
      <c r="F871" s="213"/>
      <c r="G871" s="207" t="s">
        <v>354</v>
      </c>
      <c r="H871" s="321" t="s">
        <v>354</v>
      </c>
      <c r="I871" s="252"/>
      <c r="J871" s="253"/>
      <c r="K871" s="340"/>
    </row>
    <row r="872" spans="1:11" s="209" customFormat="1" ht="13.5">
      <c r="A872" s="210"/>
      <c r="B872" s="204"/>
      <c r="C872" s="203"/>
      <c r="D872" s="205"/>
      <c r="E872" s="203"/>
      <c r="F872" s="213"/>
      <c r="G872" s="207" t="s">
        <v>355</v>
      </c>
      <c r="H872" s="321" t="s">
        <v>355</v>
      </c>
      <c r="I872" s="252"/>
      <c r="J872" s="253"/>
      <c r="K872" s="340"/>
    </row>
    <row r="873" spans="1:11" s="209" customFormat="1" ht="25.5">
      <c r="A873" s="210"/>
      <c r="B873" s="204"/>
      <c r="C873" s="203"/>
      <c r="D873" s="205" t="s">
        <v>353</v>
      </c>
      <c r="E873" s="203"/>
      <c r="F873" s="213"/>
      <c r="G873" s="207" t="s">
        <v>356</v>
      </c>
      <c r="H873" s="321" t="s">
        <v>356</v>
      </c>
      <c r="I873" s="252"/>
      <c r="J873" s="253"/>
      <c r="K873" s="340"/>
    </row>
    <row r="874" spans="1:11" s="209" customFormat="1" ht="13.5">
      <c r="A874" s="210"/>
      <c r="B874" s="205"/>
      <c r="C874" s="203">
        <v>250</v>
      </c>
      <c r="D874" s="212"/>
      <c r="E874" s="260"/>
      <c r="F874" s="213"/>
      <c r="G874" s="207" t="s">
        <v>137</v>
      </c>
      <c r="H874" s="252"/>
      <c r="I874" s="252"/>
      <c r="J874" s="253"/>
      <c r="K874" s="340"/>
    </row>
    <row r="875" spans="1:11" s="209" customFormat="1" ht="13.5">
      <c r="A875" s="210"/>
      <c r="B875" s="204"/>
      <c r="C875" s="203"/>
      <c r="D875" s="212"/>
      <c r="E875" s="260">
        <v>225</v>
      </c>
      <c r="F875" s="266" t="s">
        <v>122</v>
      </c>
      <c r="G875" s="251" t="s">
        <v>35</v>
      </c>
      <c r="H875" s="252">
        <v>50000</v>
      </c>
      <c r="I875" s="252">
        <v>200000</v>
      </c>
      <c r="J875" s="253"/>
      <c r="K875" s="340">
        <f>J875/I875</f>
        <v>0</v>
      </c>
    </row>
    <row r="876" spans="1:11" s="209" customFormat="1" ht="13.5">
      <c r="A876" s="210"/>
      <c r="B876" s="204"/>
      <c r="C876" s="203"/>
      <c r="D876" s="212"/>
      <c r="E876" s="260">
        <v>226</v>
      </c>
      <c r="F876" s="266" t="s">
        <v>124</v>
      </c>
      <c r="G876" s="251" t="s">
        <v>38</v>
      </c>
      <c r="H876" s="252">
        <v>50000</v>
      </c>
      <c r="I876" s="252">
        <v>100000</v>
      </c>
      <c r="J876" s="253"/>
      <c r="K876" s="340">
        <f>J876/I876</f>
        <v>0</v>
      </c>
    </row>
    <row r="877" spans="1:11" s="209" customFormat="1" ht="20.25" customHeight="1">
      <c r="A877" s="210"/>
      <c r="B877" s="204"/>
      <c r="C877" s="203"/>
      <c r="D877" s="212"/>
      <c r="E877" s="260"/>
      <c r="F877" s="275"/>
      <c r="G877" s="300" t="s">
        <v>436</v>
      </c>
      <c r="H877" s="252"/>
      <c r="I877" s="264"/>
      <c r="J877" s="265"/>
      <c r="K877" s="340"/>
    </row>
    <row r="878" spans="1:11" s="209" customFormat="1" ht="15.75" customHeight="1">
      <c r="A878" s="210"/>
      <c r="B878" s="204"/>
      <c r="C878" s="203"/>
      <c r="D878" s="212"/>
      <c r="E878" s="260"/>
      <c r="F878" s="277" t="s">
        <v>14</v>
      </c>
      <c r="G878" s="300" t="s">
        <v>19</v>
      </c>
      <c r="H878" s="252"/>
      <c r="I878" s="264">
        <f>SUM(I875:I877)</f>
        <v>300000</v>
      </c>
      <c r="J878" s="264">
        <f>SUM(J875:J877)</f>
        <v>0</v>
      </c>
      <c r="K878" s="340">
        <f>J878/I878</f>
        <v>0</v>
      </c>
    </row>
    <row r="879" spans="1:11" s="209" customFormat="1" ht="15.75" customHeight="1">
      <c r="A879" s="210"/>
      <c r="B879" s="204"/>
      <c r="C879" s="203"/>
      <c r="D879" s="212"/>
      <c r="E879" s="260"/>
      <c r="F879" s="277"/>
      <c r="G879" s="262" t="s">
        <v>138</v>
      </c>
      <c r="H879" s="252"/>
      <c r="I879" s="264">
        <f>I878</f>
        <v>300000</v>
      </c>
      <c r="J879" s="264">
        <f>J878</f>
        <v>0</v>
      </c>
      <c r="K879" s="340">
        <f>J879/I879</f>
        <v>0</v>
      </c>
    </row>
    <row r="880" spans="1:11" s="209" customFormat="1" ht="15.75" customHeight="1">
      <c r="A880" s="210"/>
      <c r="B880" s="204"/>
      <c r="C880" s="203"/>
      <c r="D880" s="212"/>
      <c r="E880" s="260"/>
      <c r="F880" s="263"/>
      <c r="G880" s="262" t="s">
        <v>405</v>
      </c>
      <c r="H880" s="252"/>
      <c r="I880" s="264"/>
      <c r="J880" s="265"/>
      <c r="K880" s="340"/>
    </row>
    <row r="881" spans="1:11" s="209" customFormat="1" ht="15.75" customHeight="1">
      <c r="A881" s="210"/>
      <c r="B881" s="204"/>
      <c r="C881" s="203"/>
      <c r="D881" s="212"/>
      <c r="E881" s="260"/>
      <c r="F881" s="263" t="s">
        <v>14</v>
      </c>
      <c r="G881" s="262" t="s">
        <v>15</v>
      </c>
      <c r="H881" s="252"/>
      <c r="I881" s="264">
        <f>SUM(I879:I880)</f>
        <v>300000</v>
      </c>
      <c r="J881" s="264">
        <f>SUM(J879:J880)</f>
        <v>0</v>
      </c>
      <c r="K881" s="340">
        <f>J881/I881</f>
        <v>0</v>
      </c>
    </row>
    <row r="882" spans="1:11" s="209" customFormat="1" ht="15.75" customHeight="1">
      <c r="A882" s="210"/>
      <c r="B882" s="204"/>
      <c r="C882" s="203"/>
      <c r="D882" s="205"/>
      <c r="E882" s="270"/>
      <c r="F882" s="263"/>
      <c r="G882" s="262" t="s">
        <v>403</v>
      </c>
      <c r="H882" s="252"/>
      <c r="I882" s="264"/>
      <c r="J882" s="265"/>
      <c r="K882" s="340"/>
    </row>
    <row r="883" spans="1:11" s="209" customFormat="1" ht="15.75" customHeight="1">
      <c r="A883" s="210"/>
      <c r="B883" s="204"/>
      <c r="C883" s="203"/>
      <c r="D883" s="205"/>
      <c r="E883" s="203"/>
      <c r="F883" s="263" t="s">
        <v>14</v>
      </c>
      <c r="G883" s="262" t="s">
        <v>15</v>
      </c>
      <c r="H883" s="252">
        <f>H875+H876</f>
        <v>100000</v>
      </c>
      <c r="I883" s="264">
        <f>SUM(I881:I882)</f>
        <v>300000</v>
      </c>
      <c r="J883" s="264">
        <f>SUM(J881:J882)</f>
        <v>0</v>
      </c>
      <c r="K883" s="340">
        <f>J883/I883</f>
        <v>0</v>
      </c>
    </row>
    <row r="884" spans="1:11" s="209" customFormat="1" ht="16.5" customHeight="1">
      <c r="A884" s="210"/>
      <c r="B884" s="211"/>
      <c r="C884" s="210"/>
      <c r="D884" s="205" t="s">
        <v>352</v>
      </c>
      <c r="E884" s="210"/>
      <c r="F884" s="266"/>
      <c r="G884" s="207" t="s">
        <v>354</v>
      </c>
      <c r="H884" s="252"/>
      <c r="I884" s="264"/>
      <c r="J884" s="265"/>
      <c r="K884" s="340"/>
    </row>
    <row r="885" spans="1:11" s="209" customFormat="1" ht="13.5">
      <c r="A885" s="210"/>
      <c r="B885" s="211"/>
      <c r="C885" s="210"/>
      <c r="D885" s="212"/>
      <c r="E885" s="210"/>
      <c r="F885" s="266"/>
      <c r="G885" s="207" t="s">
        <v>642</v>
      </c>
      <c r="H885" s="252"/>
      <c r="I885" s="264"/>
      <c r="J885" s="265"/>
      <c r="K885" s="340"/>
    </row>
    <row r="886" spans="1:11" s="209" customFormat="1" ht="13.5">
      <c r="A886" s="210"/>
      <c r="B886" s="211"/>
      <c r="C886" s="210"/>
      <c r="D886" s="205" t="s">
        <v>643</v>
      </c>
      <c r="E886" s="210"/>
      <c r="F886" s="266"/>
      <c r="G886" s="207" t="s">
        <v>809</v>
      </c>
      <c r="H886" s="252"/>
      <c r="I886" s="264"/>
      <c r="J886" s="265"/>
      <c r="K886" s="340"/>
    </row>
    <row r="887" spans="1:11" s="209" customFormat="1" ht="25.5">
      <c r="A887" s="210"/>
      <c r="B887" s="211"/>
      <c r="C887" s="203">
        <v>360</v>
      </c>
      <c r="D887" s="212"/>
      <c r="E887" s="210"/>
      <c r="F887" s="266"/>
      <c r="G887" s="279" t="s">
        <v>234</v>
      </c>
      <c r="H887" s="252"/>
      <c r="I887" s="264"/>
      <c r="J887" s="265"/>
      <c r="K887" s="340"/>
    </row>
    <row r="888" spans="1:11" s="209" customFormat="1" ht="25.5">
      <c r="A888" s="210"/>
      <c r="B888" s="211"/>
      <c r="C888" s="210"/>
      <c r="D888" s="212"/>
      <c r="E888" s="210"/>
      <c r="F888" s="266"/>
      <c r="G888" s="279" t="s">
        <v>235</v>
      </c>
      <c r="H888" s="252"/>
      <c r="I888" s="264"/>
      <c r="J888" s="265"/>
      <c r="K888" s="340"/>
    </row>
    <row r="889" spans="1:11" s="209" customFormat="1" ht="13.5">
      <c r="A889" s="210"/>
      <c r="B889" s="211"/>
      <c r="C889" s="210"/>
      <c r="D889" s="212"/>
      <c r="E889" s="210">
        <v>227</v>
      </c>
      <c r="F889" s="266" t="s">
        <v>98</v>
      </c>
      <c r="G889" s="271" t="s">
        <v>33</v>
      </c>
      <c r="H889" s="252"/>
      <c r="I889" s="252">
        <v>2200000</v>
      </c>
      <c r="J889" s="253">
        <v>28800</v>
      </c>
      <c r="K889" s="340">
        <f>J889/I889</f>
        <v>1.3090909090909091E-2</v>
      </c>
    </row>
    <row r="890" spans="1:11" s="209" customFormat="1" ht="13.5">
      <c r="A890" s="210"/>
      <c r="B890" s="211"/>
      <c r="C890" s="210"/>
      <c r="D890" s="212"/>
      <c r="E890" s="210">
        <v>228</v>
      </c>
      <c r="F890" s="266" t="s">
        <v>93</v>
      </c>
      <c r="G890" s="271" t="s">
        <v>34</v>
      </c>
      <c r="H890" s="252"/>
      <c r="I890" s="252"/>
      <c r="J890" s="265"/>
      <c r="K890" s="340"/>
    </row>
    <row r="891" spans="1:11" s="209" customFormat="1" ht="13.5">
      <c r="A891" s="210"/>
      <c r="B891" s="211"/>
      <c r="C891" s="210"/>
      <c r="D891" s="212"/>
      <c r="E891" s="210">
        <v>229</v>
      </c>
      <c r="F891" s="266" t="s">
        <v>122</v>
      </c>
      <c r="G891" s="271" t="s">
        <v>35</v>
      </c>
      <c r="H891" s="252"/>
      <c r="I891" s="252">
        <v>5000000</v>
      </c>
      <c r="J891" s="253">
        <f>117999.16+495807.2</f>
        <v>613806.36</v>
      </c>
      <c r="K891" s="340">
        <f>J891/I891</f>
        <v>0.12276127199999999</v>
      </c>
    </row>
    <row r="892" spans="1:11" s="209" customFormat="1" ht="13.5">
      <c r="A892" s="210"/>
      <c r="B892" s="211"/>
      <c r="C892" s="210"/>
      <c r="D892" s="212"/>
      <c r="E892" s="210">
        <v>230</v>
      </c>
      <c r="F892" s="266" t="s">
        <v>293</v>
      </c>
      <c r="G892" s="271" t="s">
        <v>295</v>
      </c>
      <c r="H892" s="252"/>
      <c r="I892" s="267">
        <v>500000</v>
      </c>
      <c r="J892" s="265"/>
      <c r="K892" s="340">
        <f>J892/I892</f>
        <v>0</v>
      </c>
    </row>
    <row r="893" spans="1:11" s="209" customFormat="1" ht="13.5">
      <c r="A893" s="210"/>
      <c r="B893" s="211"/>
      <c r="C893" s="210"/>
      <c r="D893" s="212"/>
      <c r="E893" s="210">
        <v>231</v>
      </c>
      <c r="F893" s="266" t="s">
        <v>124</v>
      </c>
      <c r="G893" s="271" t="s">
        <v>38</v>
      </c>
      <c r="H893" s="252"/>
      <c r="I893" s="267">
        <v>500000</v>
      </c>
      <c r="J893" s="265"/>
      <c r="K893" s="340">
        <f>J893/I893</f>
        <v>0</v>
      </c>
    </row>
    <row r="894" spans="1:11" s="209" customFormat="1" ht="13.5">
      <c r="A894" s="210"/>
      <c r="B894" s="211"/>
      <c r="C894" s="210"/>
      <c r="D894" s="212"/>
      <c r="E894" s="210"/>
      <c r="F894" s="266"/>
      <c r="G894" s="271" t="s">
        <v>236</v>
      </c>
      <c r="H894" s="252"/>
      <c r="I894" s="264"/>
      <c r="J894" s="265"/>
      <c r="K894" s="340"/>
    </row>
    <row r="895" spans="1:11" s="209" customFormat="1" ht="13.5">
      <c r="A895" s="210"/>
      <c r="B895" s="211"/>
      <c r="C895" s="210"/>
      <c r="D895" s="212"/>
      <c r="E895" s="210"/>
      <c r="F895" s="266"/>
      <c r="G895" s="271" t="s">
        <v>19</v>
      </c>
      <c r="H895" s="252"/>
      <c r="I895" s="264">
        <f>I889+I890+I891+I892+I893</f>
        <v>8200000</v>
      </c>
      <c r="J895" s="264">
        <f>J889+J890+J891+J892+J893</f>
        <v>642606.36</v>
      </c>
      <c r="K895" s="340">
        <f>J895/I895</f>
        <v>7.8366629268292687E-2</v>
      </c>
    </row>
    <row r="896" spans="1:11" s="209" customFormat="1" ht="13.5">
      <c r="A896" s="210"/>
      <c r="B896" s="211"/>
      <c r="C896" s="210"/>
      <c r="D896" s="212"/>
      <c r="E896" s="210"/>
      <c r="F896" s="266"/>
      <c r="G896" s="271" t="s">
        <v>237</v>
      </c>
      <c r="H896" s="252"/>
      <c r="I896" s="264">
        <f>I895</f>
        <v>8200000</v>
      </c>
      <c r="J896" s="264">
        <f>J895</f>
        <v>642606.36</v>
      </c>
      <c r="K896" s="340">
        <f>J896/I896</f>
        <v>7.8366629268292687E-2</v>
      </c>
    </row>
    <row r="897" spans="1:11" s="209" customFormat="1" ht="27">
      <c r="A897" s="210"/>
      <c r="B897" s="211"/>
      <c r="C897" s="210"/>
      <c r="D897" s="212"/>
      <c r="E897" s="210"/>
      <c r="F897" s="266"/>
      <c r="G897" s="251" t="s">
        <v>644</v>
      </c>
      <c r="H897" s="252"/>
      <c r="I897" s="264"/>
      <c r="J897" s="265"/>
      <c r="K897" s="340"/>
    </row>
    <row r="898" spans="1:11" s="209" customFormat="1" ht="13.5">
      <c r="A898" s="210"/>
      <c r="B898" s="211"/>
      <c r="C898" s="210"/>
      <c r="D898" s="212"/>
      <c r="E898" s="210"/>
      <c r="F898" s="266" t="s">
        <v>14</v>
      </c>
      <c r="G898" s="251" t="s">
        <v>19</v>
      </c>
      <c r="H898" s="252"/>
      <c r="I898" s="264">
        <f>I896</f>
        <v>8200000</v>
      </c>
      <c r="J898" s="264">
        <f>J896</f>
        <v>642606.36</v>
      </c>
      <c r="K898" s="340">
        <f>J898/I898</f>
        <v>7.8366629268292687E-2</v>
      </c>
    </row>
    <row r="899" spans="1:11" s="209" customFormat="1" ht="13.5">
      <c r="A899" s="210"/>
      <c r="B899" s="211"/>
      <c r="C899" s="210"/>
      <c r="D899" s="212"/>
      <c r="E899" s="210"/>
      <c r="F899" s="266"/>
      <c r="G899" s="251" t="s">
        <v>403</v>
      </c>
      <c r="H899" s="252"/>
      <c r="I899" s="264"/>
      <c r="J899" s="265"/>
      <c r="K899" s="340"/>
    </row>
    <row r="900" spans="1:11" s="209" customFormat="1" ht="13.5">
      <c r="A900" s="210"/>
      <c r="B900" s="211"/>
      <c r="C900" s="210"/>
      <c r="D900" s="212"/>
      <c r="E900" s="210"/>
      <c r="F900" s="266" t="s">
        <v>14</v>
      </c>
      <c r="G900" s="251" t="s">
        <v>19</v>
      </c>
      <c r="H900" s="252"/>
      <c r="I900" s="264">
        <f>I898</f>
        <v>8200000</v>
      </c>
      <c r="J900" s="264">
        <f>J898</f>
        <v>642606.36</v>
      </c>
      <c r="K900" s="340">
        <f>J900/I900</f>
        <v>7.8366629268292687E-2</v>
      </c>
    </row>
    <row r="901" spans="1:11" s="209" customFormat="1" ht="13.5">
      <c r="A901" s="210"/>
      <c r="B901" s="205"/>
      <c r="C901" s="205"/>
      <c r="D901" s="212"/>
      <c r="E901" s="260"/>
      <c r="F901" s="266"/>
      <c r="G901" s="269" t="s">
        <v>222</v>
      </c>
      <c r="H901" s="252"/>
      <c r="I901" s="252"/>
      <c r="J901" s="253"/>
      <c r="K901" s="340"/>
    </row>
    <row r="902" spans="1:11" s="209" customFormat="1" ht="13.5">
      <c r="A902" s="210"/>
      <c r="B902" s="205"/>
      <c r="C902" s="205"/>
      <c r="D902" s="205" t="s">
        <v>799</v>
      </c>
      <c r="E902" s="270"/>
      <c r="F902" s="206"/>
      <c r="G902" s="207" t="s">
        <v>372</v>
      </c>
      <c r="H902" s="252"/>
      <c r="I902" s="252"/>
      <c r="J902" s="253"/>
      <c r="K902" s="340"/>
    </row>
    <row r="903" spans="1:11" s="209" customFormat="1" ht="13.5">
      <c r="A903" s="210"/>
      <c r="B903" s="205"/>
      <c r="C903" s="205"/>
      <c r="D903" s="205"/>
      <c r="E903" s="270"/>
      <c r="F903" s="206"/>
      <c r="G903" s="207" t="s">
        <v>458</v>
      </c>
      <c r="H903" s="252"/>
      <c r="I903" s="252"/>
      <c r="J903" s="253"/>
      <c r="K903" s="340"/>
    </row>
    <row r="904" spans="1:11" s="209" customFormat="1" ht="14.25" customHeight="1">
      <c r="A904" s="210"/>
      <c r="B904" s="205"/>
      <c r="C904" s="205"/>
      <c r="D904" s="205" t="s">
        <v>813</v>
      </c>
      <c r="E904" s="270"/>
      <c r="F904" s="206"/>
      <c r="G904" s="207" t="s">
        <v>814</v>
      </c>
      <c r="H904" s="252"/>
      <c r="I904" s="252"/>
      <c r="J904" s="253"/>
      <c r="K904" s="340"/>
    </row>
    <row r="905" spans="1:11" s="209" customFormat="1" ht="14.25" customHeight="1">
      <c r="A905" s="210"/>
      <c r="B905" s="205"/>
      <c r="C905" s="205" t="s">
        <v>139</v>
      </c>
      <c r="D905" s="212"/>
      <c r="E905" s="260"/>
      <c r="F905" s="213"/>
      <c r="G905" s="207" t="s">
        <v>223</v>
      </c>
      <c r="H905" s="252"/>
      <c r="I905" s="252"/>
      <c r="J905" s="253"/>
      <c r="K905" s="340"/>
    </row>
    <row r="906" spans="1:11" s="209" customFormat="1" ht="14.25" customHeight="1">
      <c r="A906" s="210"/>
      <c r="B906" s="204"/>
      <c r="C906" s="203"/>
      <c r="D906" s="212"/>
      <c r="E906" s="260">
        <v>232</v>
      </c>
      <c r="F906" s="266" t="s">
        <v>140</v>
      </c>
      <c r="G906" s="251" t="s">
        <v>141</v>
      </c>
      <c r="H906" s="252">
        <v>6000000</v>
      </c>
      <c r="I906" s="252">
        <v>6000000</v>
      </c>
      <c r="J906" s="253">
        <f>68000+1106252.34</f>
        <v>1174252.3400000001</v>
      </c>
      <c r="K906" s="340">
        <f>J906/I906</f>
        <v>0.19570872333333333</v>
      </c>
    </row>
    <row r="907" spans="1:11" s="209" customFormat="1" ht="24.75" customHeight="1">
      <c r="A907" s="210"/>
      <c r="B907" s="211"/>
      <c r="C907" s="210"/>
      <c r="D907" s="212"/>
      <c r="E907" s="260"/>
      <c r="F907" s="266"/>
      <c r="G907" s="251" t="s">
        <v>142</v>
      </c>
      <c r="H907" s="252"/>
      <c r="I907" s="264"/>
      <c r="J907" s="265"/>
      <c r="K907" s="340"/>
    </row>
    <row r="908" spans="1:11" s="209" customFormat="1" ht="19.5" customHeight="1">
      <c r="A908" s="210"/>
      <c r="B908" s="211"/>
      <c r="C908" s="210"/>
      <c r="D908" s="212"/>
      <c r="E908" s="260"/>
      <c r="F908" s="277" t="s">
        <v>14</v>
      </c>
      <c r="G908" s="300" t="s">
        <v>19</v>
      </c>
      <c r="H908" s="252"/>
      <c r="I908" s="264">
        <f>SUM(I906:I907)</f>
        <v>6000000</v>
      </c>
      <c r="J908" s="264">
        <f>SUM(J906:J907)</f>
        <v>1174252.3400000001</v>
      </c>
      <c r="K908" s="340">
        <f>J908/I908</f>
        <v>0.19570872333333333</v>
      </c>
    </row>
    <row r="909" spans="1:11" s="209" customFormat="1" ht="13.5">
      <c r="A909" s="210"/>
      <c r="B909" s="211"/>
      <c r="C909" s="210"/>
      <c r="D909" s="212"/>
      <c r="E909" s="260"/>
      <c r="F909" s="266" t="s">
        <v>111</v>
      </c>
      <c r="G909" s="262" t="s">
        <v>331</v>
      </c>
      <c r="H909" s="252"/>
      <c r="I909" s="264"/>
      <c r="J909" s="265"/>
      <c r="K909" s="340"/>
    </row>
    <row r="910" spans="1:11" s="209" customFormat="1" ht="13.5">
      <c r="A910" s="210"/>
      <c r="B910" s="211"/>
      <c r="C910" s="210"/>
      <c r="D910" s="212"/>
      <c r="E910" s="260"/>
      <c r="F910" s="277"/>
      <c r="G910" s="262" t="s">
        <v>143</v>
      </c>
      <c r="H910" s="252"/>
      <c r="I910" s="264">
        <f>I908</f>
        <v>6000000</v>
      </c>
      <c r="J910" s="264">
        <f>J908</f>
        <v>1174252.3400000001</v>
      </c>
      <c r="K910" s="340">
        <f>J910/I910</f>
        <v>0.19570872333333333</v>
      </c>
    </row>
    <row r="911" spans="1:11" s="209" customFormat="1" ht="27">
      <c r="A911" s="210"/>
      <c r="B911" s="211"/>
      <c r="C911" s="210"/>
      <c r="D911" s="212"/>
      <c r="E911" s="260"/>
      <c r="F911" s="263"/>
      <c r="G911" s="262" t="s">
        <v>460</v>
      </c>
      <c r="H911" s="252"/>
      <c r="I911" s="264"/>
      <c r="J911" s="265"/>
      <c r="K911" s="340"/>
    </row>
    <row r="912" spans="1:11" s="209" customFormat="1" ht="13.5">
      <c r="A912" s="210"/>
      <c r="B912" s="211"/>
      <c r="C912" s="210"/>
      <c r="D912" s="212"/>
      <c r="E912" s="260"/>
      <c r="F912" s="263" t="s">
        <v>14</v>
      </c>
      <c r="G912" s="262" t="s">
        <v>15</v>
      </c>
      <c r="H912" s="252"/>
      <c r="I912" s="264">
        <f>SUM(I910:I911)</f>
        <v>6000000</v>
      </c>
      <c r="J912" s="264">
        <f>SUM(J910:J911)</f>
        <v>1174252.3400000001</v>
      </c>
      <c r="K912" s="340">
        <f>J912/I912</f>
        <v>0.19570872333333333</v>
      </c>
    </row>
    <row r="913" spans="1:11" s="209" customFormat="1" ht="13.5">
      <c r="A913" s="210"/>
      <c r="B913" s="211"/>
      <c r="C913" s="210"/>
      <c r="D913" s="212"/>
      <c r="E913" s="260"/>
      <c r="F913" s="266" t="s">
        <v>111</v>
      </c>
      <c r="G913" s="262" t="s">
        <v>331</v>
      </c>
      <c r="H913" s="252"/>
      <c r="I913" s="264"/>
      <c r="J913" s="265"/>
      <c r="K913" s="340"/>
    </row>
    <row r="914" spans="1:11" s="209" customFormat="1" ht="13.5">
      <c r="A914" s="210"/>
      <c r="B914" s="211"/>
      <c r="C914" s="210"/>
      <c r="D914" s="212"/>
      <c r="E914" s="260"/>
      <c r="F914" s="266"/>
      <c r="G914" s="262" t="s">
        <v>660</v>
      </c>
      <c r="H914" s="252"/>
      <c r="I914" s="264">
        <f>I912</f>
        <v>6000000</v>
      </c>
      <c r="J914" s="264">
        <f>J912</f>
        <v>1174252.3400000001</v>
      </c>
      <c r="K914" s="340">
        <f>J914/I914</f>
        <v>0.19570872333333333</v>
      </c>
    </row>
    <row r="915" spans="1:11" s="209" customFormat="1" ht="13.5">
      <c r="A915" s="210"/>
      <c r="B915" s="211"/>
      <c r="C915" s="210"/>
      <c r="D915" s="212"/>
      <c r="E915" s="260"/>
      <c r="F915" s="263"/>
      <c r="G915" s="262" t="s">
        <v>404</v>
      </c>
      <c r="H915" s="252"/>
      <c r="I915" s="264"/>
      <c r="J915" s="265"/>
      <c r="K915" s="340"/>
    </row>
    <row r="916" spans="1:11" s="209" customFormat="1" ht="13.5">
      <c r="A916" s="210"/>
      <c r="B916" s="211"/>
      <c r="C916" s="210"/>
      <c r="D916" s="212"/>
      <c r="E916" s="260"/>
      <c r="F916" s="263" t="s">
        <v>14</v>
      </c>
      <c r="G916" s="262" t="s">
        <v>15</v>
      </c>
      <c r="H916" s="252"/>
      <c r="I916" s="264">
        <f>I914</f>
        <v>6000000</v>
      </c>
      <c r="J916" s="264">
        <f>J914</f>
        <v>1174252.3400000001</v>
      </c>
      <c r="K916" s="340">
        <f>J916/I916</f>
        <v>0.19570872333333333</v>
      </c>
    </row>
    <row r="917" spans="1:11" s="209" customFormat="1" ht="13.5">
      <c r="A917" s="210"/>
      <c r="B917" s="211"/>
      <c r="C917" s="210"/>
      <c r="D917" s="212"/>
      <c r="E917" s="260"/>
      <c r="F917" s="266" t="s">
        <v>111</v>
      </c>
      <c r="G917" s="262" t="s">
        <v>331</v>
      </c>
      <c r="H917" s="252"/>
      <c r="I917" s="264"/>
      <c r="J917" s="265"/>
      <c r="K917" s="340"/>
    </row>
    <row r="918" spans="1:11" s="209" customFormat="1" ht="13.5">
      <c r="A918" s="210"/>
      <c r="B918" s="211"/>
      <c r="C918" s="210"/>
      <c r="D918" s="212"/>
      <c r="E918" s="260"/>
      <c r="F918" s="266"/>
      <c r="G918" s="262" t="s">
        <v>659</v>
      </c>
      <c r="H918" s="252"/>
      <c r="I918" s="264">
        <f>I916</f>
        <v>6000000</v>
      </c>
      <c r="J918" s="264">
        <f>J916</f>
        <v>1174252.3400000001</v>
      </c>
      <c r="K918" s="340">
        <f>J918/I918</f>
        <v>0.19570872333333333</v>
      </c>
    </row>
    <row r="919" spans="1:11" s="209" customFormat="1" ht="13.5">
      <c r="A919" s="210"/>
      <c r="B919" s="205"/>
      <c r="C919" s="203"/>
      <c r="D919" s="212"/>
      <c r="E919" s="210"/>
      <c r="F919" s="266"/>
      <c r="G919" s="207" t="s">
        <v>144</v>
      </c>
      <c r="H919" s="252"/>
      <c r="I919" s="252"/>
      <c r="J919" s="253"/>
      <c r="K919" s="340"/>
    </row>
    <row r="920" spans="1:11" s="209" customFormat="1" ht="13.5" customHeight="1">
      <c r="A920" s="210"/>
      <c r="B920" s="205"/>
      <c r="C920" s="203"/>
      <c r="D920" s="205" t="s">
        <v>388</v>
      </c>
      <c r="E920" s="203"/>
      <c r="F920" s="278"/>
      <c r="G920" s="207" t="s">
        <v>390</v>
      </c>
      <c r="H920" s="252"/>
      <c r="I920" s="252"/>
      <c r="J920" s="253"/>
      <c r="K920" s="340"/>
    </row>
    <row r="921" spans="1:11" s="209" customFormat="1" ht="13.5">
      <c r="A921" s="210"/>
      <c r="B921" s="205"/>
      <c r="C921" s="203"/>
      <c r="D921" s="205"/>
      <c r="E921" s="203"/>
      <c r="F921" s="278"/>
      <c r="G921" s="207" t="s">
        <v>355</v>
      </c>
      <c r="H921" s="252"/>
      <c r="I921" s="252"/>
      <c r="J921" s="253"/>
      <c r="K921" s="340"/>
    </row>
    <row r="922" spans="1:11" s="209" customFormat="1" ht="13.5">
      <c r="A922" s="210"/>
      <c r="B922" s="205"/>
      <c r="C922" s="203"/>
      <c r="D922" s="205" t="s">
        <v>389</v>
      </c>
      <c r="E922" s="203"/>
      <c r="F922" s="278"/>
      <c r="G922" s="207" t="s">
        <v>570</v>
      </c>
      <c r="H922" s="252"/>
      <c r="I922" s="252"/>
      <c r="J922" s="253"/>
      <c r="K922" s="340"/>
    </row>
    <row r="923" spans="1:11" s="209" customFormat="1" ht="13.5">
      <c r="A923" s="210"/>
      <c r="B923" s="205"/>
      <c r="C923" s="203">
        <v>560</v>
      </c>
      <c r="D923" s="212"/>
      <c r="E923" s="210"/>
      <c r="F923" s="266"/>
      <c r="G923" s="207" t="s">
        <v>224</v>
      </c>
      <c r="H923" s="252"/>
      <c r="I923" s="252"/>
      <c r="J923" s="253"/>
      <c r="K923" s="340"/>
    </row>
    <row r="924" spans="1:11" s="209" customFormat="1" ht="13.5">
      <c r="A924" s="210"/>
      <c r="B924" s="205"/>
      <c r="C924" s="203"/>
      <c r="D924" s="212"/>
      <c r="E924" s="210">
        <v>233</v>
      </c>
      <c r="F924" s="266" t="s">
        <v>121</v>
      </c>
      <c r="G924" s="251" t="s">
        <v>11</v>
      </c>
      <c r="H924" s="252">
        <v>2903000</v>
      </c>
      <c r="I924" s="252">
        <v>200000</v>
      </c>
      <c r="J924" s="253"/>
      <c r="K924" s="340">
        <f>J924/I924</f>
        <v>0</v>
      </c>
    </row>
    <row r="925" spans="1:11" s="209" customFormat="1" ht="13.5">
      <c r="A925" s="210"/>
      <c r="B925" s="205"/>
      <c r="C925" s="203"/>
      <c r="D925" s="212"/>
      <c r="E925" s="210">
        <v>234</v>
      </c>
      <c r="F925" s="266" t="s">
        <v>98</v>
      </c>
      <c r="G925" s="251" t="s">
        <v>33</v>
      </c>
      <c r="H925" s="252"/>
      <c r="I925" s="252">
        <v>28300000</v>
      </c>
      <c r="J925" s="253">
        <f>5099435.38+2380566</f>
        <v>7480001.3799999999</v>
      </c>
      <c r="K925" s="340">
        <f>J925/I925</f>
        <v>0.2643110028268551</v>
      </c>
    </row>
    <row r="926" spans="1:11" s="209" customFormat="1" ht="13.5">
      <c r="A926" s="210"/>
      <c r="B926" s="205"/>
      <c r="C926" s="203"/>
      <c r="D926" s="212"/>
      <c r="E926" s="210">
        <v>235</v>
      </c>
      <c r="F926" s="266" t="s">
        <v>96</v>
      </c>
      <c r="G926" s="251" t="s">
        <v>514</v>
      </c>
      <c r="H926" s="252">
        <v>36000000</v>
      </c>
      <c r="I926" s="252">
        <v>1500000</v>
      </c>
      <c r="J926" s="253">
        <v>977800.2</v>
      </c>
      <c r="K926" s="340">
        <f>J926/I926</f>
        <v>0.65186679999999997</v>
      </c>
    </row>
    <row r="927" spans="1:11" s="209" customFormat="1" ht="16.5" customHeight="1">
      <c r="A927" s="210"/>
      <c r="B927" s="205"/>
      <c r="C927" s="203"/>
      <c r="D927" s="212"/>
      <c r="E927" s="210">
        <v>236</v>
      </c>
      <c r="F927" s="266" t="s">
        <v>145</v>
      </c>
      <c r="G927" s="251" t="s">
        <v>146</v>
      </c>
      <c r="H927" s="252">
        <v>2000000</v>
      </c>
      <c r="I927" s="252">
        <v>500000</v>
      </c>
      <c r="J927" s="253"/>
      <c r="K927" s="340">
        <f>J927/I927</f>
        <v>0</v>
      </c>
    </row>
    <row r="928" spans="1:11" s="209" customFormat="1" ht="13.5">
      <c r="A928" s="210"/>
      <c r="B928" s="205"/>
      <c r="C928" s="203"/>
      <c r="D928" s="212"/>
      <c r="E928" s="210"/>
      <c r="F928" s="266"/>
      <c r="G928" s="251" t="s">
        <v>396</v>
      </c>
      <c r="H928" s="252"/>
      <c r="I928" s="264"/>
      <c r="J928" s="265"/>
      <c r="K928" s="340"/>
    </row>
    <row r="929" spans="1:11" s="209" customFormat="1" ht="13.5">
      <c r="A929" s="210"/>
      <c r="B929" s="205"/>
      <c r="C929" s="203"/>
      <c r="D929" s="212"/>
      <c r="E929" s="210"/>
      <c r="F929" s="277" t="s">
        <v>14</v>
      </c>
      <c r="G929" s="300" t="s">
        <v>19</v>
      </c>
      <c r="H929" s="252"/>
      <c r="I929" s="264">
        <f>SUM(I924:I928)</f>
        <v>30500000</v>
      </c>
      <c r="J929" s="264">
        <f>SUM(J924:J928)</f>
        <v>8457801.5800000001</v>
      </c>
      <c r="K929" s="340">
        <f>J929/I929</f>
        <v>0.27730496983606556</v>
      </c>
    </row>
    <row r="930" spans="1:11" s="209" customFormat="1" ht="13.5">
      <c r="A930" s="210"/>
      <c r="B930" s="205"/>
      <c r="C930" s="203"/>
      <c r="D930" s="212"/>
      <c r="E930" s="210"/>
      <c r="F930" s="277" t="s">
        <v>111</v>
      </c>
      <c r="G930" s="300" t="s">
        <v>331</v>
      </c>
      <c r="H930" s="252"/>
      <c r="I930" s="264"/>
      <c r="J930" s="265"/>
      <c r="K930" s="340"/>
    </row>
    <row r="931" spans="1:11" s="209" customFormat="1" ht="27">
      <c r="A931" s="210"/>
      <c r="B931" s="205"/>
      <c r="C931" s="203"/>
      <c r="D931" s="212"/>
      <c r="E931" s="210"/>
      <c r="F931" s="263"/>
      <c r="G931" s="262" t="s">
        <v>405</v>
      </c>
      <c r="H931" s="252"/>
      <c r="I931" s="264"/>
      <c r="J931" s="265"/>
      <c r="K931" s="340"/>
    </row>
    <row r="932" spans="1:11" s="209" customFormat="1" ht="13.5">
      <c r="A932" s="210"/>
      <c r="B932" s="205"/>
      <c r="C932" s="203"/>
      <c r="D932" s="212"/>
      <c r="E932" s="210"/>
      <c r="F932" s="263" t="s">
        <v>14</v>
      </c>
      <c r="G932" s="262" t="s">
        <v>15</v>
      </c>
      <c r="H932" s="252"/>
      <c r="I932" s="264">
        <f>I929</f>
        <v>30500000</v>
      </c>
      <c r="J932" s="264">
        <f>J929</f>
        <v>8457801.5800000001</v>
      </c>
      <c r="K932" s="340">
        <f>J932/I932</f>
        <v>0.27730496983606556</v>
      </c>
    </row>
    <row r="933" spans="1:11" s="209" customFormat="1" ht="13.5">
      <c r="A933" s="210"/>
      <c r="B933" s="205"/>
      <c r="C933" s="203"/>
      <c r="D933" s="212"/>
      <c r="E933" s="210"/>
      <c r="F933" s="277" t="s">
        <v>111</v>
      </c>
      <c r="G933" s="300" t="s">
        <v>331</v>
      </c>
      <c r="H933" s="252"/>
      <c r="I933" s="264"/>
      <c r="J933" s="265"/>
      <c r="K933" s="340"/>
    </row>
    <row r="934" spans="1:11" s="209" customFormat="1" ht="13.5">
      <c r="A934" s="210"/>
      <c r="B934" s="205"/>
      <c r="C934" s="203"/>
      <c r="D934" s="212"/>
      <c r="E934" s="210"/>
      <c r="F934" s="277"/>
      <c r="G934" s="262" t="s">
        <v>420</v>
      </c>
      <c r="H934" s="252"/>
      <c r="I934" s="264">
        <f>SUM(I932:I933)</f>
        <v>30500000</v>
      </c>
      <c r="J934" s="264">
        <f>SUM(J932:J933)</f>
        <v>8457801.5800000001</v>
      </c>
      <c r="K934" s="340">
        <f>J934/I934</f>
        <v>0.27730496983606556</v>
      </c>
    </row>
    <row r="935" spans="1:11" s="209" customFormat="1" ht="13.5">
      <c r="A935" s="210"/>
      <c r="B935" s="205"/>
      <c r="C935" s="203"/>
      <c r="D935" s="212"/>
      <c r="E935" s="210"/>
      <c r="F935" s="277"/>
      <c r="G935" s="207" t="s">
        <v>144</v>
      </c>
      <c r="H935" s="252"/>
      <c r="I935" s="264"/>
      <c r="J935" s="265"/>
      <c r="K935" s="340"/>
    </row>
    <row r="936" spans="1:11" s="209" customFormat="1" ht="13.5">
      <c r="A936" s="210"/>
      <c r="B936" s="205"/>
      <c r="C936" s="203"/>
      <c r="D936" s="205" t="s">
        <v>388</v>
      </c>
      <c r="E936" s="210"/>
      <c r="F936" s="277"/>
      <c r="G936" s="207" t="s">
        <v>390</v>
      </c>
      <c r="H936" s="252"/>
      <c r="I936" s="264"/>
      <c r="J936" s="265"/>
      <c r="K936" s="340"/>
    </row>
    <row r="937" spans="1:11" s="209" customFormat="1" ht="13.5">
      <c r="A937" s="210"/>
      <c r="B937" s="205"/>
      <c r="C937" s="203"/>
      <c r="D937" s="212"/>
      <c r="E937" s="210"/>
      <c r="F937" s="277"/>
      <c r="G937" s="207" t="s">
        <v>374</v>
      </c>
      <c r="H937" s="252"/>
      <c r="I937" s="264"/>
      <c r="J937" s="265"/>
      <c r="K937" s="340"/>
    </row>
    <row r="938" spans="1:11" s="209" customFormat="1" ht="13.5">
      <c r="A938" s="210"/>
      <c r="B938" s="205"/>
      <c r="C938" s="203"/>
      <c r="D938" s="205" t="s">
        <v>572</v>
      </c>
      <c r="E938" s="210"/>
      <c r="F938" s="277"/>
      <c r="G938" s="269" t="s">
        <v>511</v>
      </c>
      <c r="H938" s="252"/>
      <c r="I938" s="264"/>
      <c r="J938" s="265"/>
      <c r="K938" s="340"/>
    </row>
    <row r="939" spans="1:11" s="209" customFormat="1" ht="13.5">
      <c r="A939" s="210"/>
      <c r="B939" s="205"/>
      <c r="C939" s="203">
        <v>560</v>
      </c>
      <c r="D939" s="205"/>
      <c r="E939" s="210"/>
      <c r="F939" s="277"/>
      <c r="G939" s="207" t="s">
        <v>224</v>
      </c>
      <c r="H939" s="252"/>
      <c r="I939" s="264"/>
      <c r="J939" s="265"/>
      <c r="K939" s="340"/>
    </row>
    <row r="940" spans="1:11" s="209" customFormat="1" ht="13.5">
      <c r="A940" s="210"/>
      <c r="B940" s="205"/>
      <c r="C940" s="203"/>
      <c r="D940" s="205"/>
      <c r="E940" s="210">
        <v>237</v>
      </c>
      <c r="F940" s="277" t="s">
        <v>98</v>
      </c>
      <c r="G940" s="251" t="s">
        <v>33</v>
      </c>
      <c r="H940" s="252"/>
      <c r="I940" s="267">
        <v>9500000</v>
      </c>
      <c r="J940" s="253">
        <v>916575</v>
      </c>
      <c r="K940" s="340">
        <f>J940/I940</f>
        <v>9.6481578947368418E-2</v>
      </c>
    </row>
    <row r="941" spans="1:11" s="209" customFormat="1" ht="13.5">
      <c r="A941" s="210"/>
      <c r="B941" s="205"/>
      <c r="C941" s="203"/>
      <c r="D941" s="212"/>
      <c r="E941" s="210">
        <v>238</v>
      </c>
      <c r="F941" s="277" t="s">
        <v>124</v>
      </c>
      <c r="G941" s="251" t="s">
        <v>38</v>
      </c>
      <c r="H941" s="252"/>
      <c r="I941" s="267">
        <v>3500000</v>
      </c>
      <c r="J941" s="265"/>
      <c r="K941" s="340">
        <f>J941/I941</f>
        <v>0</v>
      </c>
    </row>
    <row r="942" spans="1:11" s="209" customFormat="1" ht="13.5">
      <c r="A942" s="210"/>
      <c r="B942" s="205"/>
      <c r="C942" s="203"/>
      <c r="D942" s="212"/>
      <c r="E942" s="210"/>
      <c r="F942" s="277"/>
      <c r="G942" s="251" t="s">
        <v>396</v>
      </c>
      <c r="H942" s="252"/>
      <c r="I942" s="264"/>
      <c r="J942" s="265"/>
      <c r="K942" s="340"/>
    </row>
    <row r="943" spans="1:11" s="209" customFormat="1" ht="13.5">
      <c r="A943" s="210"/>
      <c r="B943" s="205"/>
      <c r="C943" s="203"/>
      <c r="D943" s="212"/>
      <c r="E943" s="210"/>
      <c r="F943" s="277" t="s">
        <v>14</v>
      </c>
      <c r="G943" s="300" t="s">
        <v>19</v>
      </c>
      <c r="H943" s="252"/>
      <c r="I943" s="264">
        <f>I941+I940</f>
        <v>13000000</v>
      </c>
      <c r="J943" s="264">
        <f>J941+J940</f>
        <v>916575</v>
      </c>
      <c r="K943" s="340">
        <f>J943/I943</f>
        <v>7.0505769230769233E-2</v>
      </c>
    </row>
    <row r="944" spans="1:11" s="209" customFormat="1" ht="13.5">
      <c r="A944" s="210"/>
      <c r="B944" s="205"/>
      <c r="C944" s="203"/>
      <c r="D944" s="212"/>
      <c r="E944" s="210"/>
      <c r="F944" s="277" t="s">
        <v>111</v>
      </c>
      <c r="G944" s="300" t="s">
        <v>331</v>
      </c>
      <c r="H944" s="252"/>
      <c r="I944" s="264"/>
      <c r="J944" s="265"/>
      <c r="K944" s="340"/>
    </row>
    <row r="945" spans="1:11" s="209" customFormat="1" ht="27">
      <c r="A945" s="210"/>
      <c r="B945" s="205"/>
      <c r="C945" s="203"/>
      <c r="D945" s="212"/>
      <c r="E945" s="210"/>
      <c r="F945" s="277"/>
      <c r="G945" s="262" t="s">
        <v>416</v>
      </c>
      <c r="H945" s="252"/>
      <c r="I945" s="264"/>
      <c r="J945" s="265"/>
      <c r="K945" s="340"/>
    </row>
    <row r="946" spans="1:11" s="209" customFormat="1" ht="13.5">
      <c r="A946" s="210"/>
      <c r="B946" s="205"/>
      <c r="C946" s="203"/>
      <c r="D946" s="212"/>
      <c r="E946" s="210"/>
      <c r="F946" s="277" t="s">
        <v>14</v>
      </c>
      <c r="G946" s="262" t="s">
        <v>15</v>
      </c>
      <c r="H946" s="252"/>
      <c r="I946" s="264">
        <f>I943</f>
        <v>13000000</v>
      </c>
      <c r="J946" s="264">
        <f>J943</f>
        <v>916575</v>
      </c>
      <c r="K946" s="340">
        <f>J946/I946</f>
        <v>7.0505769230769233E-2</v>
      </c>
    </row>
    <row r="947" spans="1:11" s="209" customFormat="1" ht="13.5">
      <c r="A947" s="210"/>
      <c r="B947" s="205"/>
      <c r="C947" s="203"/>
      <c r="D947" s="212"/>
      <c r="E947" s="210"/>
      <c r="F947" s="277" t="s">
        <v>111</v>
      </c>
      <c r="G947" s="300" t="s">
        <v>331</v>
      </c>
      <c r="H947" s="252"/>
      <c r="I947" s="264"/>
      <c r="J947" s="265"/>
      <c r="K947" s="340"/>
    </row>
    <row r="948" spans="1:11" s="209" customFormat="1" ht="13.5">
      <c r="A948" s="210"/>
      <c r="B948" s="205"/>
      <c r="C948" s="203"/>
      <c r="D948" s="212"/>
      <c r="E948" s="210"/>
      <c r="F948" s="277"/>
      <c r="G948" s="262" t="s">
        <v>571</v>
      </c>
      <c r="H948" s="252"/>
      <c r="I948" s="264">
        <f>I943</f>
        <v>13000000</v>
      </c>
      <c r="J948" s="264">
        <f>J943</f>
        <v>916575</v>
      </c>
      <c r="K948" s="340">
        <f>J948/I948</f>
        <v>7.0505769230769233E-2</v>
      </c>
    </row>
    <row r="949" spans="1:11" s="209" customFormat="1" ht="13.5">
      <c r="A949" s="210"/>
      <c r="B949" s="205"/>
      <c r="C949" s="203"/>
      <c r="D949" s="212"/>
      <c r="E949" s="210"/>
      <c r="F949" s="277"/>
      <c r="G949" s="207" t="s">
        <v>144</v>
      </c>
      <c r="H949" s="252"/>
      <c r="I949" s="264"/>
      <c r="J949" s="265"/>
      <c r="K949" s="340"/>
    </row>
    <row r="950" spans="1:11" s="209" customFormat="1" ht="13.5">
      <c r="A950" s="210"/>
      <c r="B950" s="205"/>
      <c r="C950" s="203"/>
      <c r="D950" s="212"/>
      <c r="E950" s="210"/>
      <c r="F950" s="277"/>
      <c r="G950" s="207" t="s">
        <v>390</v>
      </c>
      <c r="H950" s="252"/>
      <c r="I950" s="264"/>
      <c r="J950" s="265"/>
      <c r="K950" s="340"/>
    </row>
    <row r="951" spans="1:11" s="209" customFormat="1" ht="13.5">
      <c r="A951" s="210"/>
      <c r="B951" s="205"/>
      <c r="C951" s="203"/>
      <c r="D951" s="212"/>
      <c r="E951" s="210"/>
      <c r="F951" s="277"/>
      <c r="G951" s="207" t="s">
        <v>373</v>
      </c>
      <c r="H951" s="252"/>
      <c r="I951" s="264"/>
      <c r="J951" s="265"/>
      <c r="K951" s="340"/>
    </row>
    <row r="952" spans="1:11" s="209" customFormat="1" ht="13.5">
      <c r="A952" s="210"/>
      <c r="B952" s="205"/>
      <c r="C952" s="203"/>
      <c r="D952" s="205" t="s">
        <v>574</v>
      </c>
      <c r="E952" s="210"/>
      <c r="F952" s="277"/>
      <c r="G952" s="269" t="s">
        <v>573</v>
      </c>
      <c r="H952" s="252"/>
      <c r="I952" s="264"/>
      <c r="J952" s="265"/>
      <c r="K952" s="340"/>
    </row>
    <row r="953" spans="1:11" s="209" customFormat="1" ht="13.5">
      <c r="A953" s="210"/>
      <c r="B953" s="205"/>
      <c r="C953" s="203">
        <v>560</v>
      </c>
      <c r="D953" s="212"/>
      <c r="E953" s="210"/>
      <c r="F953" s="277"/>
      <c r="G953" s="207" t="s">
        <v>224</v>
      </c>
      <c r="H953" s="252"/>
      <c r="I953" s="264"/>
      <c r="J953" s="265"/>
      <c r="K953" s="340"/>
    </row>
    <row r="954" spans="1:11" s="209" customFormat="1" ht="13.5">
      <c r="A954" s="210"/>
      <c r="B954" s="205"/>
      <c r="C954" s="203"/>
      <c r="D954" s="212"/>
      <c r="E954" s="210">
        <v>239</v>
      </c>
      <c r="F954" s="277" t="s">
        <v>98</v>
      </c>
      <c r="G954" s="251" t="s">
        <v>33</v>
      </c>
      <c r="H954" s="252"/>
      <c r="I954" s="267">
        <v>2000000</v>
      </c>
      <c r="J954" s="265"/>
      <c r="K954" s="340">
        <f>J954/I954</f>
        <v>0</v>
      </c>
    </row>
    <row r="955" spans="1:11" s="209" customFormat="1" ht="13.5">
      <c r="A955" s="210"/>
      <c r="B955" s="205"/>
      <c r="C955" s="203"/>
      <c r="D955" s="212"/>
      <c r="E955" s="210"/>
      <c r="F955" s="277"/>
      <c r="G955" s="251" t="s">
        <v>147</v>
      </c>
      <c r="H955" s="252"/>
      <c r="I955" s="264"/>
      <c r="J955" s="265"/>
      <c r="K955" s="340"/>
    </row>
    <row r="956" spans="1:11" s="209" customFormat="1" ht="13.5">
      <c r="A956" s="210"/>
      <c r="B956" s="205"/>
      <c r="C956" s="203"/>
      <c r="D956" s="212"/>
      <c r="E956" s="210"/>
      <c r="F956" s="277"/>
      <c r="G956" s="300" t="s">
        <v>19</v>
      </c>
      <c r="H956" s="252"/>
      <c r="I956" s="264">
        <f>I954</f>
        <v>2000000</v>
      </c>
      <c r="J956" s="264">
        <f>J954</f>
        <v>0</v>
      </c>
      <c r="K956" s="340">
        <f>J956/I956</f>
        <v>0</v>
      </c>
    </row>
    <row r="957" spans="1:11" s="209" customFormat="1" ht="13.5">
      <c r="A957" s="210"/>
      <c r="B957" s="205"/>
      <c r="C957" s="203"/>
      <c r="D957" s="212"/>
      <c r="E957" s="210"/>
      <c r="F957" s="277"/>
      <c r="G957" s="300" t="s">
        <v>331</v>
      </c>
      <c r="H957" s="252"/>
      <c r="I957" s="264"/>
      <c r="J957" s="265"/>
      <c r="K957" s="340"/>
    </row>
    <row r="958" spans="1:11" s="209" customFormat="1" ht="27">
      <c r="A958" s="210"/>
      <c r="B958" s="205"/>
      <c r="C958" s="203"/>
      <c r="D958" s="212"/>
      <c r="E958" s="210"/>
      <c r="F958" s="277"/>
      <c r="G958" s="262" t="s">
        <v>402</v>
      </c>
      <c r="H958" s="252"/>
      <c r="I958" s="264"/>
      <c r="J958" s="265"/>
      <c r="K958" s="340"/>
    </row>
    <row r="959" spans="1:11" s="209" customFormat="1" ht="13.5">
      <c r="A959" s="210"/>
      <c r="B959" s="205"/>
      <c r="C959" s="203"/>
      <c r="D959" s="212"/>
      <c r="E959" s="210"/>
      <c r="F959" s="277"/>
      <c r="G959" s="262" t="s">
        <v>15</v>
      </c>
      <c r="H959" s="252"/>
      <c r="I959" s="264">
        <f>I956</f>
        <v>2000000</v>
      </c>
      <c r="J959" s="264">
        <f>J956</f>
        <v>0</v>
      </c>
      <c r="K959" s="340">
        <f>J959/I959</f>
        <v>0</v>
      </c>
    </row>
    <row r="960" spans="1:11" s="209" customFormat="1" ht="13.5">
      <c r="A960" s="210"/>
      <c r="B960" s="205"/>
      <c r="C960" s="203"/>
      <c r="D960" s="212"/>
      <c r="E960" s="210"/>
      <c r="F960" s="277"/>
      <c r="G960" s="300" t="s">
        <v>331</v>
      </c>
      <c r="H960" s="252"/>
      <c r="I960" s="264"/>
      <c r="J960" s="265"/>
      <c r="K960" s="340"/>
    </row>
    <row r="961" spans="1:11" s="209" customFormat="1" ht="13.5">
      <c r="A961" s="210"/>
      <c r="B961" s="204"/>
      <c r="C961" s="203"/>
      <c r="D961" s="205"/>
      <c r="E961" s="270"/>
      <c r="F961" s="263"/>
      <c r="G961" s="262" t="s">
        <v>518</v>
      </c>
      <c r="H961" s="252"/>
      <c r="I961" s="264">
        <f>I959</f>
        <v>2000000</v>
      </c>
      <c r="J961" s="264">
        <f>J959</f>
        <v>0</v>
      </c>
      <c r="K961" s="340">
        <f>J961/I961</f>
        <v>0</v>
      </c>
    </row>
    <row r="962" spans="1:11" s="209" customFormat="1" ht="13.5">
      <c r="A962" s="210"/>
      <c r="B962" s="204"/>
      <c r="C962" s="203"/>
      <c r="D962" s="205"/>
      <c r="E962" s="270"/>
      <c r="F962" s="263"/>
      <c r="G962" s="207" t="s">
        <v>144</v>
      </c>
      <c r="H962" s="252"/>
      <c r="I962" s="264"/>
      <c r="J962" s="265"/>
      <c r="K962" s="340"/>
    </row>
    <row r="963" spans="1:11" s="209" customFormat="1" ht="13.5">
      <c r="A963" s="210"/>
      <c r="B963" s="204"/>
      <c r="C963" s="203"/>
      <c r="D963" s="205"/>
      <c r="E963" s="270"/>
      <c r="F963" s="263"/>
      <c r="G963" s="207" t="s">
        <v>390</v>
      </c>
      <c r="H963" s="252"/>
      <c r="I963" s="264"/>
      <c r="J963" s="265"/>
      <c r="K963" s="340"/>
    </row>
    <row r="964" spans="1:11" s="209" customFormat="1" ht="13.5">
      <c r="A964" s="210"/>
      <c r="B964" s="204"/>
      <c r="C964" s="203"/>
      <c r="D964" s="205"/>
      <c r="E964" s="270"/>
      <c r="F964" s="263"/>
      <c r="G964" s="207" t="s">
        <v>361</v>
      </c>
      <c r="H964" s="252"/>
      <c r="I964" s="264"/>
      <c r="J964" s="265"/>
      <c r="K964" s="340"/>
    </row>
    <row r="965" spans="1:11" s="209" customFormat="1" ht="13.5">
      <c r="A965" s="210"/>
      <c r="B965" s="204"/>
      <c r="C965" s="203"/>
      <c r="D965" s="205"/>
      <c r="E965" s="270"/>
      <c r="F965" s="263"/>
      <c r="G965" s="269" t="s">
        <v>569</v>
      </c>
      <c r="H965" s="252"/>
      <c r="I965" s="264"/>
      <c r="J965" s="265"/>
      <c r="K965" s="340"/>
    </row>
    <row r="966" spans="1:11" s="209" customFormat="1" ht="13.5">
      <c r="A966" s="210"/>
      <c r="B966" s="204"/>
      <c r="C966" s="203"/>
      <c r="D966" s="205"/>
      <c r="E966" s="318">
        <v>240</v>
      </c>
      <c r="F966" s="263" t="s">
        <v>98</v>
      </c>
      <c r="G966" s="251" t="s">
        <v>33</v>
      </c>
      <c r="H966" s="252"/>
      <c r="I966" s="267">
        <v>1000000</v>
      </c>
      <c r="J966" s="265"/>
      <c r="K966" s="340">
        <f>J966/I966</f>
        <v>0</v>
      </c>
    </row>
    <row r="967" spans="1:11" s="209" customFormat="1" ht="27">
      <c r="A967" s="210"/>
      <c r="B967" s="204"/>
      <c r="C967" s="203"/>
      <c r="D967" s="205"/>
      <c r="E967" s="270"/>
      <c r="F967" s="263"/>
      <c r="G967" s="262" t="s">
        <v>402</v>
      </c>
      <c r="H967" s="252"/>
      <c r="I967" s="264"/>
      <c r="J967" s="265"/>
      <c r="K967" s="340"/>
    </row>
    <row r="968" spans="1:11" s="209" customFormat="1" ht="13.5">
      <c r="A968" s="210"/>
      <c r="B968" s="204"/>
      <c r="C968" s="203"/>
      <c r="D968" s="205"/>
      <c r="E968" s="270"/>
      <c r="F968" s="263"/>
      <c r="G968" s="262" t="s">
        <v>15</v>
      </c>
      <c r="H968" s="252"/>
      <c r="I968" s="264">
        <f>I966</f>
        <v>1000000</v>
      </c>
      <c r="J968" s="264">
        <f>J966</f>
        <v>0</v>
      </c>
      <c r="K968" s="340">
        <f>J968/I968</f>
        <v>0</v>
      </c>
    </row>
    <row r="969" spans="1:11" s="209" customFormat="1" ht="13.5">
      <c r="A969" s="210"/>
      <c r="B969" s="204"/>
      <c r="C969" s="203"/>
      <c r="D969" s="205"/>
      <c r="E969" s="270"/>
      <c r="F969" s="263"/>
      <c r="G969" s="300" t="s">
        <v>331</v>
      </c>
      <c r="H969" s="252"/>
      <c r="I969" s="264"/>
      <c r="J969" s="265"/>
      <c r="K969" s="340"/>
    </row>
    <row r="970" spans="1:11" s="209" customFormat="1" ht="13.5">
      <c r="A970" s="210"/>
      <c r="B970" s="204"/>
      <c r="C970" s="203"/>
      <c r="D970" s="205"/>
      <c r="E970" s="270"/>
      <c r="F970" s="263"/>
      <c r="G970" s="262" t="s">
        <v>512</v>
      </c>
      <c r="H970" s="252"/>
      <c r="I970" s="264">
        <f>I968</f>
        <v>1000000</v>
      </c>
      <c r="J970" s="264">
        <f>J968</f>
        <v>0</v>
      </c>
      <c r="K970" s="340">
        <f>J970/I970</f>
        <v>0</v>
      </c>
    </row>
    <row r="971" spans="1:11" s="209" customFormat="1" ht="13.5">
      <c r="A971" s="210"/>
      <c r="B971" s="204"/>
      <c r="C971" s="203"/>
      <c r="D971" s="205"/>
      <c r="E971" s="270"/>
      <c r="F971" s="263"/>
      <c r="G971" s="207" t="s">
        <v>144</v>
      </c>
      <c r="H971" s="252"/>
      <c r="I971" s="264"/>
      <c r="J971" s="265"/>
      <c r="K971" s="340"/>
    </row>
    <row r="972" spans="1:11" s="209" customFormat="1" ht="13.5">
      <c r="A972" s="210"/>
      <c r="B972" s="204"/>
      <c r="C972" s="203"/>
      <c r="D972" s="205" t="s">
        <v>388</v>
      </c>
      <c r="E972" s="270"/>
      <c r="F972" s="263"/>
      <c r="G972" s="207" t="s">
        <v>390</v>
      </c>
      <c r="H972" s="252"/>
      <c r="I972" s="264"/>
      <c r="J972" s="265"/>
      <c r="K972" s="340"/>
    </row>
    <row r="973" spans="1:11" s="209" customFormat="1" ht="16.5" customHeight="1">
      <c r="A973" s="210"/>
      <c r="B973" s="204"/>
      <c r="C973" s="203"/>
      <c r="D973" s="205"/>
      <c r="E973" s="270"/>
      <c r="F973" s="263"/>
      <c r="G973" s="207" t="s">
        <v>367</v>
      </c>
      <c r="H973" s="252"/>
      <c r="I973" s="264"/>
      <c r="J973" s="265"/>
      <c r="K973" s="340"/>
    </row>
    <row r="974" spans="1:11" s="209" customFormat="1" ht="16.5" customHeight="1">
      <c r="A974" s="210"/>
      <c r="B974" s="204"/>
      <c r="C974" s="203"/>
      <c r="D974" s="205" t="s">
        <v>513</v>
      </c>
      <c r="E974" s="270"/>
      <c r="F974" s="263"/>
      <c r="G974" s="269" t="s">
        <v>568</v>
      </c>
      <c r="H974" s="252"/>
      <c r="I974" s="264"/>
      <c r="J974" s="265"/>
      <c r="K974" s="340"/>
    </row>
    <row r="975" spans="1:11" s="209" customFormat="1" ht="16.5" customHeight="1">
      <c r="A975" s="210"/>
      <c r="B975" s="204"/>
      <c r="C975" s="203"/>
      <c r="D975" s="205"/>
      <c r="E975" s="270"/>
      <c r="F975" s="263"/>
      <c r="G975" s="207" t="s">
        <v>224</v>
      </c>
      <c r="H975" s="252"/>
      <c r="I975" s="264"/>
      <c r="J975" s="265"/>
      <c r="K975" s="340"/>
    </row>
    <row r="976" spans="1:11" s="209" customFormat="1" ht="16.5" customHeight="1">
      <c r="A976" s="210"/>
      <c r="B976" s="204"/>
      <c r="C976" s="203"/>
      <c r="D976" s="205"/>
      <c r="E976" s="260">
        <v>241</v>
      </c>
      <c r="F976" s="263" t="s">
        <v>98</v>
      </c>
      <c r="G976" s="262" t="s">
        <v>33</v>
      </c>
      <c r="H976" s="252"/>
      <c r="I976" s="267">
        <v>500000</v>
      </c>
      <c r="J976" s="265"/>
      <c r="K976" s="340">
        <f>J976/I976</f>
        <v>0</v>
      </c>
    </row>
    <row r="977" spans="1:11" s="209" customFormat="1" ht="16.5" customHeight="1">
      <c r="A977" s="210"/>
      <c r="B977" s="204"/>
      <c r="C977" s="203"/>
      <c r="D977" s="205"/>
      <c r="E977" s="260"/>
      <c r="F977" s="263"/>
      <c r="G977" s="251" t="s">
        <v>147</v>
      </c>
      <c r="H977" s="252"/>
      <c r="I977" s="264"/>
      <c r="J977" s="265"/>
      <c r="K977" s="340"/>
    </row>
    <row r="978" spans="1:11" s="209" customFormat="1" ht="16.5" customHeight="1">
      <c r="A978" s="210"/>
      <c r="B978" s="204"/>
      <c r="C978" s="203"/>
      <c r="D978" s="205"/>
      <c r="E978" s="260"/>
      <c r="F978" s="263" t="s">
        <v>14</v>
      </c>
      <c r="G978" s="300" t="s">
        <v>19</v>
      </c>
      <c r="H978" s="252"/>
      <c r="I978" s="264">
        <f>I976</f>
        <v>500000</v>
      </c>
      <c r="J978" s="264">
        <f>J976</f>
        <v>0</v>
      </c>
      <c r="K978" s="340">
        <f>J978/I978</f>
        <v>0</v>
      </c>
    </row>
    <row r="979" spans="1:11" s="209" customFormat="1" ht="16.5" customHeight="1">
      <c r="A979" s="210"/>
      <c r="B979" s="204"/>
      <c r="C979" s="203"/>
      <c r="D979" s="205"/>
      <c r="E979" s="260"/>
      <c r="F979" s="263"/>
      <c r="G979" s="262" t="s">
        <v>148</v>
      </c>
      <c r="H979" s="252"/>
      <c r="I979" s="264">
        <f>I976</f>
        <v>500000</v>
      </c>
      <c r="J979" s="264">
        <f>J976</f>
        <v>0</v>
      </c>
      <c r="K979" s="340">
        <f>J979/I979</f>
        <v>0</v>
      </c>
    </row>
    <row r="980" spans="1:11" s="209" customFormat="1" ht="16.5" customHeight="1">
      <c r="A980" s="210"/>
      <c r="B980" s="204"/>
      <c r="C980" s="203"/>
      <c r="D980" s="205"/>
      <c r="E980" s="260"/>
      <c r="F980" s="263"/>
      <c r="G980" s="262" t="s">
        <v>407</v>
      </c>
      <c r="H980" s="252"/>
      <c r="I980" s="264"/>
      <c r="J980" s="265"/>
      <c r="K980" s="340"/>
    </row>
    <row r="981" spans="1:11" s="209" customFormat="1" ht="16.5" customHeight="1">
      <c r="A981" s="210"/>
      <c r="B981" s="204"/>
      <c r="C981" s="203"/>
      <c r="D981" s="205"/>
      <c r="E981" s="260"/>
      <c r="F981" s="263" t="s">
        <v>14</v>
      </c>
      <c r="G981" s="262" t="s">
        <v>15</v>
      </c>
      <c r="H981" s="252"/>
      <c r="I981" s="264">
        <f>I979</f>
        <v>500000</v>
      </c>
      <c r="J981" s="264">
        <f>J979</f>
        <v>0</v>
      </c>
      <c r="K981" s="340">
        <f>J981/I981</f>
        <v>0</v>
      </c>
    </row>
    <row r="982" spans="1:11" s="209" customFormat="1" ht="16.5" customHeight="1">
      <c r="A982" s="210"/>
      <c r="B982" s="204"/>
      <c r="C982" s="203"/>
      <c r="D982" s="205"/>
      <c r="E982" s="270"/>
      <c r="F982" s="263"/>
      <c r="G982" s="262" t="s">
        <v>426</v>
      </c>
      <c r="H982" s="252"/>
      <c r="I982" s="264">
        <f>I981</f>
        <v>500000</v>
      </c>
      <c r="J982" s="264">
        <f>J981</f>
        <v>0</v>
      </c>
      <c r="K982" s="340">
        <f>J982/I982</f>
        <v>0</v>
      </c>
    </row>
    <row r="983" spans="1:11" s="209" customFormat="1" ht="16.5" customHeight="1">
      <c r="A983" s="210"/>
      <c r="B983" s="204"/>
      <c r="C983" s="203"/>
      <c r="D983" s="205"/>
      <c r="E983" s="270"/>
      <c r="F983" s="263"/>
      <c r="G983" s="262" t="s">
        <v>711</v>
      </c>
      <c r="H983" s="252"/>
      <c r="I983" s="264"/>
      <c r="J983" s="265"/>
      <c r="K983" s="340"/>
    </row>
    <row r="984" spans="1:11" s="209" customFormat="1" ht="16.5" customHeight="1">
      <c r="A984" s="210"/>
      <c r="B984" s="204"/>
      <c r="C984" s="203"/>
      <c r="D984" s="212"/>
      <c r="E984" s="260"/>
      <c r="F984" s="277" t="s">
        <v>14</v>
      </c>
      <c r="G984" s="300" t="s">
        <v>19</v>
      </c>
      <c r="H984" s="252"/>
      <c r="I984" s="264">
        <f>I985</f>
        <v>47000000</v>
      </c>
      <c r="J984" s="264">
        <f>J985</f>
        <v>9374376.5800000001</v>
      </c>
      <c r="K984" s="340">
        <f>J984/I984</f>
        <v>0.19945482085106384</v>
      </c>
    </row>
    <row r="985" spans="1:11" s="209" customFormat="1" ht="16.5" customHeight="1">
      <c r="A985" s="210"/>
      <c r="B985" s="204"/>
      <c r="C985" s="203"/>
      <c r="D985" s="212"/>
      <c r="E985" s="260"/>
      <c r="F985" s="277"/>
      <c r="G985" s="262" t="s">
        <v>457</v>
      </c>
      <c r="H985" s="252"/>
      <c r="I985" s="264">
        <f>I934+I948+I961+I970+I982</f>
        <v>47000000</v>
      </c>
      <c r="J985" s="264">
        <f>J934+J948+J961+J970+J982</f>
        <v>9374376.5800000001</v>
      </c>
      <c r="K985" s="340">
        <f>J985/I985</f>
        <v>0.19945482085106384</v>
      </c>
    </row>
    <row r="986" spans="1:11" s="209" customFormat="1" ht="13.5">
      <c r="A986" s="210"/>
      <c r="B986" s="205"/>
      <c r="C986" s="203"/>
      <c r="D986" s="205" t="s">
        <v>646</v>
      </c>
      <c r="E986" s="203"/>
      <c r="F986" s="278"/>
      <c r="G986" s="207" t="s">
        <v>645</v>
      </c>
      <c r="H986" s="252"/>
      <c r="I986" s="252"/>
      <c r="J986" s="253"/>
      <c r="K986" s="340"/>
    </row>
    <row r="987" spans="1:11" s="209" customFormat="1" ht="13.5">
      <c r="A987" s="210"/>
      <c r="B987" s="205"/>
      <c r="C987" s="203"/>
      <c r="D987" s="205"/>
      <c r="E987" s="203"/>
      <c r="F987" s="278"/>
      <c r="G987" s="207" t="s">
        <v>367</v>
      </c>
      <c r="H987" s="252"/>
      <c r="I987" s="252"/>
      <c r="J987" s="253"/>
      <c r="K987" s="340"/>
    </row>
    <row r="988" spans="1:11" s="209" customFormat="1" ht="13.5">
      <c r="A988" s="210"/>
      <c r="B988" s="205"/>
      <c r="C988" s="203"/>
      <c r="D988" s="205" t="s">
        <v>649</v>
      </c>
      <c r="E988" s="203"/>
      <c r="F988" s="278"/>
      <c r="G988" s="207" t="s">
        <v>648</v>
      </c>
      <c r="H988" s="252"/>
      <c r="I988" s="252"/>
      <c r="J988" s="253"/>
      <c r="K988" s="340"/>
    </row>
    <row r="989" spans="1:11" s="209" customFormat="1" ht="13.5">
      <c r="A989" s="210"/>
      <c r="B989" s="205"/>
      <c r="C989" s="203">
        <v>560</v>
      </c>
      <c r="D989" s="212"/>
      <c r="E989" s="210"/>
      <c r="F989" s="266"/>
      <c r="G989" s="207" t="s">
        <v>224</v>
      </c>
      <c r="H989" s="252"/>
      <c r="I989" s="252"/>
      <c r="J989" s="253"/>
      <c r="K989" s="340"/>
    </row>
    <row r="990" spans="1:11" s="209" customFormat="1" ht="13.5">
      <c r="A990" s="210"/>
      <c r="B990" s="205"/>
      <c r="C990" s="203"/>
      <c r="D990" s="212"/>
      <c r="E990" s="210">
        <v>242</v>
      </c>
      <c r="F990" s="266" t="s">
        <v>98</v>
      </c>
      <c r="G990" s="251" t="s">
        <v>33</v>
      </c>
      <c r="H990" s="252"/>
      <c r="I990" s="252">
        <v>18000000</v>
      </c>
      <c r="J990" s="253">
        <f>1492535.03+1156822.61</f>
        <v>2649357.64</v>
      </c>
      <c r="K990" s="340">
        <f>J990/I990</f>
        <v>0.14718653555555555</v>
      </c>
    </row>
    <row r="991" spans="1:11" s="209" customFormat="1" ht="13.5">
      <c r="A991" s="210"/>
      <c r="B991" s="205"/>
      <c r="C991" s="203"/>
      <c r="D991" s="212"/>
      <c r="E991" s="210"/>
      <c r="F991" s="266"/>
      <c r="G991" s="251" t="s">
        <v>448</v>
      </c>
      <c r="H991" s="252"/>
      <c r="I991" s="264"/>
      <c r="J991" s="265"/>
      <c r="K991" s="340"/>
    </row>
    <row r="992" spans="1:11" s="209" customFormat="1" ht="13.5">
      <c r="A992" s="210"/>
      <c r="B992" s="205"/>
      <c r="C992" s="203"/>
      <c r="D992" s="212"/>
      <c r="E992" s="210"/>
      <c r="F992" s="277" t="s">
        <v>14</v>
      </c>
      <c r="G992" s="300" t="s">
        <v>19</v>
      </c>
      <c r="H992" s="252"/>
      <c r="I992" s="264">
        <f>I990</f>
        <v>18000000</v>
      </c>
      <c r="J992" s="264">
        <f>J990</f>
        <v>2649357.64</v>
      </c>
      <c r="K992" s="340">
        <f>J992/I992</f>
        <v>0.14718653555555555</v>
      </c>
    </row>
    <row r="993" spans="1:11" s="209" customFormat="1" ht="13.5">
      <c r="A993" s="210"/>
      <c r="B993" s="205"/>
      <c r="C993" s="203"/>
      <c r="D993" s="212"/>
      <c r="E993" s="210"/>
      <c r="F993" s="277"/>
      <c r="G993" s="262" t="s">
        <v>148</v>
      </c>
      <c r="H993" s="252"/>
      <c r="I993" s="264">
        <f>I992</f>
        <v>18000000</v>
      </c>
      <c r="J993" s="264">
        <f>J992</f>
        <v>2649357.64</v>
      </c>
      <c r="K993" s="340">
        <f>J993/I993</f>
        <v>0.14718653555555555</v>
      </c>
    </row>
    <row r="994" spans="1:11" s="209" customFormat="1" ht="27">
      <c r="A994" s="210"/>
      <c r="B994" s="205"/>
      <c r="C994" s="203"/>
      <c r="D994" s="212"/>
      <c r="E994" s="210"/>
      <c r="F994" s="263"/>
      <c r="G994" s="262" t="s">
        <v>407</v>
      </c>
      <c r="H994" s="252"/>
      <c r="I994" s="264"/>
      <c r="J994" s="265"/>
      <c r="K994" s="340"/>
    </row>
    <row r="995" spans="1:11" s="209" customFormat="1" ht="13.5">
      <c r="A995" s="210"/>
      <c r="B995" s="205"/>
      <c r="C995" s="203"/>
      <c r="D995" s="212"/>
      <c r="E995" s="210"/>
      <c r="F995" s="263" t="s">
        <v>14</v>
      </c>
      <c r="G995" s="262" t="s">
        <v>15</v>
      </c>
      <c r="H995" s="252"/>
      <c r="I995" s="264">
        <f>SUM(I993:I994)</f>
        <v>18000000</v>
      </c>
      <c r="J995" s="264">
        <f>SUM(J993:J994)</f>
        <v>2649357.64</v>
      </c>
      <c r="K995" s="340">
        <f>J995/I995</f>
        <v>0.14718653555555555</v>
      </c>
    </row>
    <row r="996" spans="1:11" s="209" customFormat="1" ht="13.5">
      <c r="A996" s="210"/>
      <c r="B996" s="205"/>
      <c r="C996" s="203"/>
      <c r="D996" s="212"/>
      <c r="E996" s="210"/>
      <c r="F996" s="263"/>
      <c r="G996" s="262" t="s">
        <v>415</v>
      </c>
      <c r="H996" s="252"/>
      <c r="I996" s="264"/>
      <c r="J996" s="265"/>
      <c r="K996" s="340"/>
    </row>
    <row r="997" spans="1:11" s="209" customFormat="1" ht="13.5">
      <c r="A997" s="210"/>
      <c r="B997" s="205"/>
      <c r="C997" s="203"/>
      <c r="D997" s="212"/>
      <c r="E997" s="210"/>
      <c r="F997" s="263" t="s">
        <v>14</v>
      </c>
      <c r="G997" s="262" t="s">
        <v>15</v>
      </c>
      <c r="H997" s="252"/>
      <c r="I997" s="264">
        <f>SUM(I995:I996)</f>
        <v>18000000</v>
      </c>
      <c r="J997" s="264">
        <f>SUM(J995:J996)</f>
        <v>2649357.64</v>
      </c>
      <c r="K997" s="340">
        <f>J997/I997</f>
        <v>0.14718653555555555</v>
      </c>
    </row>
    <row r="998" spans="1:11" s="209" customFormat="1" ht="13.5">
      <c r="A998" s="210"/>
      <c r="B998" s="205"/>
      <c r="C998" s="203"/>
      <c r="D998" s="205" t="s">
        <v>646</v>
      </c>
      <c r="E998" s="203"/>
      <c r="F998" s="278"/>
      <c r="G998" s="207" t="s">
        <v>645</v>
      </c>
      <c r="H998" s="252"/>
      <c r="I998" s="252"/>
      <c r="J998" s="253"/>
      <c r="K998" s="340"/>
    </row>
    <row r="999" spans="1:11" s="209" customFormat="1" ht="13.5">
      <c r="A999" s="210"/>
      <c r="B999" s="205"/>
      <c r="C999" s="203"/>
      <c r="D999" s="205"/>
      <c r="E999" s="203"/>
      <c r="F999" s="278"/>
      <c r="G999" s="207" t="s">
        <v>373</v>
      </c>
      <c r="H999" s="252"/>
      <c r="I999" s="252"/>
      <c r="J999" s="253"/>
      <c r="K999" s="340"/>
    </row>
    <row r="1000" spans="1:11" s="209" customFormat="1" ht="13.5">
      <c r="A1000" s="210"/>
      <c r="B1000" s="205"/>
      <c r="C1000" s="203"/>
      <c r="D1000" s="205" t="s">
        <v>650</v>
      </c>
      <c r="E1000" s="203"/>
      <c r="F1000" s="278"/>
      <c r="G1000" s="207" t="s">
        <v>451</v>
      </c>
      <c r="H1000" s="252"/>
      <c r="I1000" s="252"/>
      <c r="J1000" s="253"/>
      <c r="K1000" s="340"/>
    </row>
    <row r="1001" spans="1:11" s="209" customFormat="1" ht="13.5">
      <c r="A1001" s="210"/>
      <c r="B1001" s="205"/>
      <c r="C1001" s="203">
        <v>560</v>
      </c>
      <c r="D1001" s="212"/>
      <c r="E1001" s="210"/>
      <c r="F1001" s="266"/>
      <c r="G1001" s="207" t="s">
        <v>224</v>
      </c>
      <c r="H1001" s="252"/>
      <c r="I1001" s="252"/>
      <c r="J1001" s="253"/>
      <c r="K1001" s="340"/>
    </row>
    <row r="1002" spans="1:11" s="209" customFormat="1" ht="13.5">
      <c r="A1002" s="210"/>
      <c r="B1002" s="205"/>
      <c r="C1002" s="203"/>
      <c r="D1002" s="212"/>
      <c r="E1002" s="210">
        <v>243</v>
      </c>
      <c r="F1002" s="266" t="s">
        <v>98</v>
      </c>
      <c r="G1002" s="251" t="s">
        <v>33</v>
      </c>
      <c r="H1002" s="252"/>
      <c r="I1002" s="252">
        <v>4400000</v>
      </c>
      <c r="J1002" s="265"/>
      <c r="K1002" s="340">
        <f>J1002/I1002</f>
        <v>0</v>
      </c>
    </row>
    <row r="1003" spans="1:11" s="209" customFormat="1" ht="13.5">
      <c r="A1003" s="210"/>
      <c r="B1003" s="205"/>
      <c r="C1003" s="203"/>
      <c r="D1003" s="212"/>
      <c r="E1003" s="210"/>
      <c r="F1003" s="266"/>
      <c r="G1003" s="251" t="s">
        <v>147</v>
      </c>
      <c r="H1003" s="252"/>
      <c r="I1003" s="264"/>
      <c r="J1003" s="265"/>
      <c r="K1003" s="340"/>
    </row>
    <row r="1004" spans="1:11" s="209" customFormat="1" ht="13.5">
      <c r="A1004" s="210"/>
      <c r="B1004" s="205"/>
      <c r="C1004" s="203"/>
      <c r="D1004" s="212"/>
      <c r="E1004" s="210"/>
      <c r="F1004" s="277" t="s">
        <v>14</v>
      </c>
      <c r="G1004" s="300" t="s">
        <v>19</v>
      </c>
      <c r="H1004" s="252"/>
      <c r="I1004" s="264">
        <f>SUM(I1002:I1003)</f>
        <v>4400000</v>
      </c>
      <c r="J1004" s="264">
        <f>SUM(J1002:J1003)</f>
        <v>0</v>
      </c>
      <c r="K1004" s="340">
        <f>J1004/I1004</f>
        <v>0</v>
      </c>
    </row>
    <row r="1005" spans="1:11" s="209" customFormat="1" ht="13.5">
      <c r="A1005" s="210"/>
      <c r="B1005" s="205"/>
      <c r="C1005" s="203"/>
      <c r="D1005" s="212"/>
      <c r="E1005" s="210"/>
      <c r="F1005" s="277"/>
      <c r="G1005" s="262" t="s">
        <v>148</v>
      </c>
      <c r="H1005" s="252"/>
      <c r="I1005" s="264">
        <f>I1004</f>
        <v>4400000</v>
      </c>
      <c r="J1005" s="264">
        <f>J1004</f>
        <v>0</v>
      </c>
      <c r="K1005" s="340">
        <f>J1005/I1005</f>
        <v>0</v>
      </c>
    </row>
    <row r="1006" spans="1:11" s="209" customFormat="1" ht="27">
      <c r="A1006" s="210"/>
      <c r="B1006" s="205"/>
      <c r="C1006" s="203"/>
      <c r="D1006" s="212"/>
      <c r="E1006" s="210"/>
      <c r="F1006" s="263"/>
      <c r="G1006" s="262" t="s">
        <v>414</v>
      </c>
      <c r="H1006" s="252"/>
      <c r="I1006" s="264"/>
      <c r="J1006" s="265"/>
      <c r="K1006" s="340"/>
    </row>
    <row r="1007" spans="1:11" s="209" customFormat="1" ht="13.5">
      <c r="A1007" s="210"/>
      <c r="B1007" s="205"/>
      <c r="C1007" s="203"/>
      <c r="D1007" s="212"/>
      <c r="E1007" s="210"/>
      <c r="F1007" s="263" t="s">
        <v>14</v>
      </c>
      <c r="G1007" s="262" t="s">
        <v>15</v>
      </c>
      <c r="H1007" s="252"/>
      <c r="I1007" s="264">
        <f>SUM(I1005:I1006)</f>
        <v>4400000</v>
      </c>
      <c r="J1007" s="264">
        <f>SUM(J1005:J1006)</f>
        <v>0</v>
      </c>
      <c r="K1007" s="340">
        <f>J1007/I1007</f>
        <v>0</v>
      </c>
    </row>
    <row r="1008" spans="1:11" s="209" customFormat="1" ht="13.5">
      <c r="A1008" s="210"/>
      <c r="B1008" s="205"/>
      <c r="C1008" s="203"/>
      <c r="D1008" s="212"/>
      <c r="E1008" s="210"/>
      <c r="F1008" s="263"/>
      <c r="G1008" s="262" t="s">
        <v>415</v>
      </c>
      <c r="H1008" s="252"/>
      <c r="I1008" s="264"/>
      <c r="J1008" s="265"/>
      <c r="K1008" s="340"/>
    </row>
    <row r="1009" spans="1:17" s="209" customFormat="1" ht="13.5">
      <c r="A1009" s="210"/>
      <c r="B1009" s="205"/>
      <c r="C1009" s="203"/>
      <c r="D1009" s="212"/>
      <c r="E1009" s="210"/>
      <c r="F1009" s="263" t="s">
        <v>14</v>
      </c>
      <c r="G1009" s="262" t="s">
        <v>15</v>
      </c>
      <c r="H1009" s="252"/>
      <c r="I1009" s="264">
        <f>SUM(I1007:I1008)</f>
        <v>4400000</v>
      </c>
      <c r="J1009" s="264">
        <f>SUM(J1007:J1008)</f>
        <v>0</v>
      </c>
      <c r="K1009" s="340">
        <f>J1009/I1009</f>
        <v>0</v>
      </c>
    </row>
    <row r="1010" spans="1:17" s="209" customFormat="1" ht="13.5">
      <c r="A1010" s="210"/>
      <c r="B1010" s="205"/>
      <c r="C1010" s="203"/>
      <c r="D1010" s="212"/>
      <c r="E1010" s="210"/>
      <c r="F1010" s="266"/>
      <c r="G1010" s="207" t="s">
        <v>390</v>
      </c>
      <c r="H1010" s="252"/>
      <c r="I1010" s="252"/>
      <c r="J1010" s="253"/>
      <c r="K1010" s="340"/>
    </row>
    <row r="1011" spans="1:17" s="209" customFormat="1" ht="13.5">
      <c r="A1011" s="210"/>
      <c r="B1011" s="205"/>
      <c r="C1011" s="203"/>
      <c r="D1011" s="212"/>
      <c r="E1011" s="210"/>
      <c r="F1011" s="266"/>
      <c r="G1011" s="207" t="s">
        <v>376</v>
      </c>
      <c r="H1011" s="252"/>
      <c r="I1011" s="252"/>
      <c r="J1011" s="253"/>
      <c r="K1011" s="340"/>
    </row>
    <row r="1012" spans="1:17" s="209" customFormat="1" ht="25.5">
      <c r="A1012" s="210"/>
      <c r="B1012" s="205"/>
      <c r="C1012" s="203"/>
      <c r="D1012" s="205" t="s">
        <v>812</v>
      </c>
      <c r="E1012" s="210"/>
      <c r="F1012" s="266"/>
      <c r="G1012" s="207" t="s">
        <v>771</v>
      </c>
      <c r="H1012" s="252"/>
      <c r="I1012" s="252"/>
      <c r="J1012" s="253"/>
      <c r="K1012" s="340"/>
    </row>
    <row r="1013" spans="1:17" s="209" customFormat="1" ht="13.5">
      <c r="A1013" s="210"/>
      <c r="B1013" s="205"/>
      <c r="C1013" s="203">
        <v>520</v>
      </c>
      <c r="D1013" s="212"/>
      <c r="E1013" s="210"/>
      <c r="F1013" s="266"/>
      <c r="G1013" s="251" t="s">
        <v>100</v>
      </c>
      <c r="H1013" s="252"/>
      <c r="I1013" s="252"/>
      <c r="J1013" s="253"/>
      <c r="K1013" s="340"/>
    </row>
    <row r="1014" spans="1:17" s="209" customFormat="1" ht="13.5">
      <c r="A1014" s="210"/>
      <c r="B1014" s="205"/>
      <c r="C1014" s="203"/>
      <c r="D1014" s="212"/>
      <c r="E1014" s="322">
        <v>244</v>
      </c>
      <c r="F1014" s="323" t="s">
        <v>93</v>
      </c>
      <c r="G1014" s="296" t="s">
        <v>34</v>
      </c>
      <c r="H1014" s="280"/>
      <c r="I1014" s="280">
        <f>I1015+I1016+I1017</f>
        <v>6700000</v>
      </c>
      <c r="J1014" s="280">
        <f>J1015+J1016+J1017</f>
        <v>579993.29</v>
      </c>
      <c r="K1014" s="340">
        <f>J1014/I1014</f>
        <v>8.6566162686567166E-2</v>
      </c>
    </row>
    <row r="1015" spans="1:17" s="209" customFormat="1" ht="13.5">
      <c r="A1015" s="210"/>
      <c r="B1015" s="205"/>
      <c r="C1015" s="203"/>
      <c r="D1015" s="212"/>
      <c r="E1015" s="210" t="s">
        <v>757</v>
      </c>
      <c r="F1015" s="266"/>
      <c r="G1015" s="251" t="s">
        <v>775</v>
      </c>
      <c r="H1015" s="252"/>
      <c r="I1015" s="252">
        <v>2520000</v>
      </c>
      <c r="J1015" s="253"/>
      <c r="K1015" s="340">
        <f>J1015/I1015</f>
        <v>0</v>
      </c>
    </row>
    <row r="1016" spans="1:17" s="209" customFormat="1" ht="13.5">
      <c r="A1016" s="210"/>
      <c r="B1016" s="205"/>
      <c r="C1016" s="203"/>
      <c r="D1016" s="212"/>
      <c r="E1016" s="210" t="s">
        <v>758</v>
      </c>
      <c r="F1016" s="266"/>
      <c r="G1016" s="251" t="s">
        <v>562</v>
      </c>
      <c r="H1016" s="252"/>
      <c r="I1016" s="252">
        <v>500000</v>
      </c>
      <c r="J1016" s="253"/>
      <c r="K1016" s="340">
        <f>J1016/I1016</f>
        <v>0</v>
      </c>
    </row>
    <row r="1017" spans="1:17" s="209" customFormat="1" ht="13.5">
      <c r="A1017" s="210"/>
      <c r="B1017" s="205"/>
      <c r="C1017" s="203"/>
      <c r="D1017" s="212"/>
      <c r="E1017" s="210" t="s">
        <v>759</v>
      </c>
      <c r="F1017" s="266"/>
      <c r="G1017" s="251" t="s">
        <v>690</v>
      </c>
      <c r="H1017" s="252"/>
      <c r="I1017" s="252">
        <v>3680000</v>
      </c>
      <c r="J1017" s="253">
        <v>579993.29</v>
      </c>
      <c r="K1017" s="340">
        <f>J1017/I1017</f>
        <v>0.1576068722826087</v>
      </c>
      <c r="Q1017" s="214"/>
    </row>
    <row r="1018" spans="1:17" s="209" customFormat="1" ht="13.5">
      <c r="A1018" s="210"/>
      <c r="B1018" s="205"/>
      <c r="C1018" s="203"/>
      <c r="D1018" s="212"/>
      <c r="E1018" s="210">
        <v>245</v>
      </c>
      <c r="F1018" s="266" t="s">
        <v>97</v>
      </c>
      <c r="G1018" s="251" t="s">
        <v>691</v>
      </c>
      <c r="H1018" s="252"/>
      <c r="I1018" s="252"/>
      <c r="J1018" s="253"/>
      <c r="K1018" s="340"/>
    </row>
    <row r="1019" spans="1:17" s="209" customFormat="1" ht="13.5">
      <c r="A1019" s="210"/>
      <c r="B1019" s="205"/>
      <c r="C1019" s="203"/>
      <c r="D1019" s="212"/>
      <c r="E1019" s="210">
        <v>246</v>
      </c>
      <c r="F1019" s="266" t="s">
        <v>97</v>
      </c>
      <c r="G1019" s="251" t="s">
        <v>37</v>
      </c>
      <c r="H1019" s="252"/>
      <c r="I1019" s="252">
        <v>1500000</v>
      </c>
      <c r="J1019" s="253"/>
      <c r="K1019" s="340">
        <f>J1019/I1019</f>
        <v>0</v>
      </c>
    </row>
    <row r="1020" spans="1:17" s="209" customFormat="1" ht="13.5">
      <c r="A1020" s="210"/>
      <c r="B1020" s="205"/>
      <c r="C1020" s="203"/>
      <c r="D1020" s="212"/>
      <c r="E1020" s="210"/>
      <c r="F1020" s="266"/>
      <c r="G1020" s="251" t="s">
        <v>560</v>
      </c>
      <c r="H1020" s="252"/>
      <c r="I1020" s="252"/>
      <c r="J1020" s="253"/>
      <c r="K1020" s="340"/>
    </row>
    <row r="1021" spans="1:17" s="209" customFormat="1" ht="13.5">
      <c r="A1021" s="210"/>
      <c r="B1021" s="205"/>
      <c r="C1021" s="203"/>
      <c r="D1021" s="212"/>
      <c r="E1021" s="210"/>
      <c r="F1021" s="266" t="s">
        <v>14</v>
      </c>
      <c r="G1021" s="300" t="s">
        <v>19</v>
      </c>
      <c r="H1021" s="252"/>
      <c r="I1021" s="280">
        <f>I1014+I1018+I1019</f>
        <v>8200000</v>
      </c>
      <c r="J1021" s="280">
        <f>J1014+J1018+J1019</f>
        <v>579993.29</v>
      </c>
      <c r="K1021" s="340">
        <f>J1021/I1021</f>
        <v>7.0730889024390245E-2</v>
      </c>
    </row>
    <row r="1022" spans="1:17" s="209" customFormat="1" ht="13.5">
      <c r="A1022" s="210"/>
      <c r="B1022" s="205"/>
      <c r="C1022" s="203"/>
      <c r="D1022" s="212"/>
      <c r="E1022" s="210"/>
      <c r="F1022" s="266" t="s">
        <v>111</v>
      </c>
      <c r="G1022" s="300" t="s">
        <v>694</v>
      </c>
      <c r="H1022" s="252"/>
      <c r="I1022" s="280"/>
      <c r="J1022" s="253"/>
      <c r="K1022" s="340"/>
    </row>
    <row r="1023" spans="1:17" s="209" customFormat="1" ht="13.5">
      <c r="A1023" s="210"/>
      <c r="B1023" s="205"/>
      <c r="C1023" s="203"/>
      <c r="D1023" s="212"/>
      <c r="E1023" s="210"/>
      <c r="F1023" s="266"/>
      <c r="G1023" s="262" t="s">
        <v>772</v>
      </c>
      <c r="H1023" s="252"/>
      <c r="I1023" s="252"/>
      <c r="J1023" s="253"/>
      <c r="K1023" s="340"/>
    </row>
    <row r="1024" spans="1:17" s="209" customFormat="1" ht="27">
      <c r="A1024" s="210"/>
      <c r="B1024" s="205"/>
      <c r="C1024" s="203"/>
      <c r="D1024" s="212"/>
      <c r="E1024" s="210"/>
      <c r="F1024" s="266"/>
      <c r="G1024" s="262" t="s">
        <v>484</v>
      </c>
      <c r="H1024" s="252"/>
      <c r="I1024" s="252"/>
      <c r="J1024" s="265"/>
      <c r="K1024" s="340"/>
    </row>
    <row r="1025" spans="1:11" s="209" customFormat="1" ht="13.5">
      <c r="A1025" s="210"/>
      <c r="B1025" s="205"/>
      <c r="C1025" s="203"/>
      <c r="D1025" s="212"/>
      <c r="E1025" s="210"/>
      <c r="F1025" s="266" t="s">
        <v>14</v>
      </c>
      <c r="G1025" s="262" t="s">
        <v>15</v>
      </c>
      <c r="H1025" s="252"/>
      <c r="I1025" s="280">
        <f>I1021</f>
        <v>8200000</v>
      </c>
      <c r="J1025" s="280">
        <f>J1021</f>
        <v>579993.29</v>
      </c>
      <c r="K1025" s="340">
        <f>J1025/I1025</f>
        <v>7.0730889024390245E-2</v>
      </c>
    </row>
    <row r="1026" spans="1:11" s="209" customFormat="1" ht="13.5">
      <c r="A1026" s="210"/>
      <c r="B1026" s="205"/>
      <c r="C1026" s="203"/>
      <c r="D1026" s="212"/>
      <c r="E1026" s="210"/>
      <c r="F1026" s="266"/>
      <c r="G1026" s="262" t="s">
        <v>773</v>
      </c>
      <c r="H1026" s="252"/>
      <c r="I1026" s="252"/>
      <c r="J1026" s="265"/>
      <c r="K1026" s="340"/>
    </row>
    <row r="1027" spans="1:11" s="209" customFormat="1" ht="13.5">
      <c r="A1027" s="210"/>
      <c r="B1027" s="205"/>
      <c r="C1027" s="203"/>
      <c r="D1027" s="212"/>
      <c r="E1027" s="210"/>
      <c r="F1027" s="266" t="s">
        <v>14</v>
      </c>
      <c r="G1027" s="262" t="s">
        <v>15</v>
      </c>
      <c r="H1027" s="252"/>
      <c r="I1027" s="280">
        <f>I1025</f>
        <v>8200000</v>
      </c>
      <c r="J1027" s="280">
        <f>J1025</f>
        <v>579993.29</v>
      </c>
      <c r="K1027" s="340">
        <f>J1027/I1027</f>
        <v>7.0730889024390245E-2</v>
      </c>
    </row>
    <row r="1028" spans="1:11" s="209" customFormat="1" ht="13.5">
      <c r="A1028" s="210"/>
      <c r="B1028" s="205"/>
      <c r="C1028" s="203"/>
      <c r="D1028" s="212"/>
      <c r="E1028" s="210"/>
      <c r="F1028" s="266"/>
      <c r="G1028" s="251" t="s">
        <v>774</v>
      </c>
      <c r="H1028" s="252"/>
      <c r="I1028" s="264">
        <f>I1021</f>
        <v>8200000</v>
      </c>
      <c r="J1028" s="264">
        <f>J1021</f>
        <v>579993.29</v>
      </c>
      <c r="K1028" s="340">
        <f>J1028/I1028</f>
        <v>7.0730889024390245E-2</v>
      </c>
    </row>
    <row r="1029" spans="1:11" s="209" customFormat="1" ht="13.5">
      <c r="A1029" s="210"/>
      <c r="B1029" s="205"/>
      <c r="C1029" s="203"/>
      <c r="D1029" s="205" t="s">
        <v>646</v>
      </c>
      <c r="E1029" s="210"/>
      <c r="F1029" s="266"/>
      <c r="G1029" s="207" t="s">
        <v>645</v>
      </c>
      <c r="H1029" s="252"/>
      <c r="I1029" s="264"/>
      <c r="J1029" s="265"/>
      <c r="K1029" s="340"/>
    </row>
    <row r="1030" spans="1:11" s="209" customFormat="1" ht="13.5">
      <c r="A1030" s="210"/>
      <c r="B1030" s="205"/>
      <c r="C1030" s="203"/>
      <c r="D1030" s="205"/>
      <c r="E1030" s="210"/>
      <c r="F1030" s="266"/>
      <c r="G1030" s="207" t="s">
        <v>355</v>
      </c>
      <c r="H1030" s="252"/>
      <c r="I1030" s="264"/>
      <c r="J1030" s="265"/>
      <c r="K1030" s="340"/>
    </row>
    <row r="1031" spans="1:11" s="209" customFormat="1" ht="13.5">
      <c r="A1031" s="210"/>
      <c r="B1031" s="205"/>
      <c r="C1031" s="203"/>
      <c r="D1031" s="205" t="s">
        <v>651</v>
      </c>
      <c r="E1031" s="210"/>
      <c r="F1031" s="266"/>
      <c r="G1031" s="207" t="s">
        <v>558</v>
      </c>
      <c r="H1031" s="252"/>
      <c r="I1031" s="264"/>
      <c r="J1031" s="265"/>
      <c r="K1031" s="340"/>
    </row>
    <row r="1032" spans="1:11" s="209" customFormat="1" ht="13.5">
      <c r="A1032" s="210"/>
      <c r="B1032" s="205"/>
      <c r="C1032" s="203">
        <v>640</v>
      </c>
      <c r="D1032" s="212"/>
      <c r="E1032" s="210">
        <v>247</v>
      </c>
      <c r="F1032" s="266" t="s">
        <v>91</v>
      </c>
      <c r="G1032" s="251" t="s">
        <v>22</v>
      </c>
      <c r="H1032" s="252"/>
      <c r="I1032" s="252">
        <v>23000000</v>
      </c>
      <c r="J1032" s="253">
        <f>3134076.41+7112628.88</f>
        <v>10246705.289999999</v>
      </c>
      <c r="K1032" s="340">
        <f>J1032/I1032</f>
        <v>0.44550892565217387</v>
      </c>
    </row>
    <row r="1033" spans="1:11" s="209" customFormat="1" ht="27">
      <c r="A1033" s="210"/>
      <c r="B1033" s="205"/>
      <c r="C1033" s="203"/>
      <c r="D1033" s="212"/>
      <c r="E1033" s="210">
        <v>248</v>
      </c>
      <c r="F1033" s="266" t="s">
        <v>93</v>
      </c>
      <c r="G1033" s="251" t="s">
        <v>557</v>
      </c>
      <c r="H1033" s="252"/>
      <c r="I1033" s="252">
        <v>1500000</v>
      </c>
      <c r="J1033" s="265"/>
      <c r="K1033" s="340">
        <f t="shared" ref="K1033:K1095" si="9">J1033/I1033</f>
        <v>0</v>
      </c>
    </row>
    <row r="1034" spans="1:11" s="209" customFormat="1" ht="13.5">
      <c r="A1034" s="210"/>
      <c r="B1034" s="205"/>
      <c r="C1034" s="203"/>
      <c r="D1034" s="212"/>
      <c r="E1034" s="210">
        <v>249</v>
      </c>
      <c r="F1034" s="266" t="s">
        <v>122</v>
      </c>
      <c r="G1034" s="251" t="s">
        <v>35</v>
      </c>
      <c r="H1034" s="252"/>
      <c r="I1034" s="252">
        <v>3000000</v>
      </c>
      <c r="J1034" s="253">
        <v>2994320</v>
      </c>
      <c r="K1034" s="340">
        <f t="shared" si="9"/>
        <v>0.9981066666666667</v>
      </c>
    </row>
    <row r="1035" spans="1:11" s="209" customFormat="1" ht="13.5">
      <c r="A1035" s="210"/>
      <c r="B1035" s="205"/>
      <c r="C1035" s="203"/>
      <c r="D1035" s="212"/>
      <c r="E1035" s="210">
        <v>250</v>
      </c>
      <c r="F1035" s="266" t="s">
        <v>97</v>
      </c>
      <c r="G1035" s="262" t="s">
        <v>37</v>
      </c>
      <c r="H1035" s="252"/>
      <c r="I1035" s="252"/>
      <c r="J1035" s="265"/>
      <c r="K1035" s="340"/>
    </row>
    <row r="1036" spans="1:11" s="209" customFormat="1" ht="13.5">
      <c r="A1036" s="210"/>
      <c r="B1036" s="205"/>
      <c r="C1036" s="203"/>
      <c r="D1036" s="212"/>
      <c r="E1036" s="210"/>
      <c r="F1036" s="277" t="s">
        <v>14</v>
      </c>
      <c r="G1036" s="300" t="s">
        <v>19</v>
      </c>
      <c r="H1036" s="252"/>
      <c r="I1036" s="264">
        <f>I1032+I1033+I1034+I1035</f>
        <v>27500000</v>
      </c>
      <c r="J1036" s="264">
        <f>J1032+J1033+J1034+J1035</f>
        <v>13241025.289999999</v>
      </c>
      <c r="K1036" s="340">
        <f t="shared" si="9"/>
        <v>0.4814918287272727</v>
      </c>
    </row>
    <row r="1037" spans="1:11" s="209" customFormat="1" ht="13.5">
      <c r="A1037" s="210"/>
      <c r="B1037" s="205"/>
      <c r="C1037" s="203"/>
      <c r="D1037" s="212"/>
      <c r="E1037" s="210"/>
      <c r="F1037" s="277"/>
      <c r="G1037" s="262" t="s">
        <v>441</v>
      </c>
      <c r="H1037" s="252"/>
      <c r="I1037" s="264">
        <f>I1036</f>
        <v>27500000</v>
      </c>
      <c r="J1037" s="264">
        <f>J1036</f>
        <v>13241025.289999999</v>
      </c>
      <c r="K1037" s="340">
        <f t="shared" si="9"/>
        <v>0.4814918287272727</v>
      </c>
    </row>
    <row r="1038" spans="1:11" s="209" customFormat="1" ht="27">
      <c r="A1038" s="210"/>
      <c r="B1038" s="205"/>
      <c r="C1038" s="203"/>
      <c r="D1038" s="212"/>
      <c r="E1038" s="210"/>
      <c r="F1038" s="263"/>
      <c r="G1038" s="262" t="s">
        <v>405</v>
      </c>
      <c r="H1038" s="252"/>
      <c r="I1038" s="264"/>
      <c r="J1038" s="265"/>
      <c r="K1038" s="340"/>
    </row>
    <row r="1039" spans="1:11" s="209" customFormat="1" ht="13.5">
      <c r="A1039" s="210"/>
      <c r="B1039" s="205"/>
      <c r="C1039" s="203"/>
      <c r="D1039" s="212"/>
      <c r="E1039" s="210"/>
      <c r="F1039" s="263" t="s">
        <v>14</v>
      </c>
      <c r="G1039" s="262" t="s">
        <v>15</v>
      </c>
      <c r="H1039" s="252"/>
      <c r="I1039" s="264">
        <f>SUM(I1037:I1038)</f>
        <v>27500000</v>
      </c>
      <c r="J1039" s="264">
        <f>SUM(J1037:J1038)</f>
        <v>13241025.289999999</v>
      </c>
      <c r="K1039" s="340">
        <f t="shared" si="9"/>
        <v>0.4814918287272727</v>
      </c>
    </row>
    <row r="1040" spans="1:11" s="209" customFormat="1" ht="13.5">
      <c r="A1040" s="210"/>
      <c r="B1040" s="205"/>
      <c r="C1040" s="203"/>
      <c r="D1040" s="212"/>
      <c r="E1040" s="210"/>
      <c r="F1040" s="263"/>
      <c r="G1040" s="262" t="s">
        <v>420</v>
      </c>
      <c r="H1040" s="252"/>
      <c r="I1040" s="264">
        <f>SUM(I1039:I1039)</f>
        <v>27500000</v>
      </c>
      <c r="J1040" s="264">
        <f>SUM(J1039:J1039)</f>
        <v>13241025.289999999</v>
      </c>
      <c r="K1040" s="340">
        <f t="shared" si="9"/>
        <v>0.4814918287272727</v>
      </c>
    </row>
    <row r="1041" spans="1:11" s="209" customFormat="1" ht="13.5">
      <c r="A1041" s="210"/>
      <c r="B1041" s="205"/>
      <c r="C1041" s="203"/>
      <c r="D1041" s="212"/>
      <c r="E1041" s="210"/>
      <c r="F1041" s="263"/>
      <c r="G1041" s="262" t="s">
        <v>415</v>
      </c>
      <c r="H1041" s="252"/>
      <c r="I1041" s="264"/>
      <c r="J1041" s="265"/>
      <c r="K1041" s="340"/>
    </row>
    <row r="1042" spans="1:11" s="209" customFormat="1" ht="13.5">
      <c r="A1042" s="210"/>
      <c r="B1042" s="205"/>
      <c r="C1042" s="203"/>
      <c r="D1042" s="212"/>
      <c r="E1042" s="210"/>
      <c r="F1042" s="263" t="s">
        <v>14</v>
      </c>
      <c r="G1042" s="262" t="s">
        <v>15</v>
      </c>
      <c r="H1042" s="252"/>
      <c r="I1042" s="264">
        <f>SUM(I1040:I1041)</f>
        <v>27500000</v>
      </c>
      <c r="J1042" s="264">
        <f>SUM(J1040:J1041)</f>
        <v>13241025.289999999</v>
      </c>
      <c r="K1042" s="340">
        <f t="shared" si="9"/>
        <v>0.4814918287272727</v>
      </c>
    </row>
    <row r="1043" spans="1:11" s="209" customFormat="1" ht="13.5">
      <c r="A1043" s="210"/>
      <c r="B1043" s="205"/>
      <c r="C1043" s="203"/>
      <c r="D1043" s="212"/>
      <c r="E1043" s="210"/>
      <c r="F1043" s="263"/>
      <c r="G1043" s="262" t="s">
        <v>559</v>
      </c>
      <c r="H1043" s="252"/>
      <c r="I1043" s="264">
        <f>SUM(I1042:I1042)</f>
        <v>27500000</v>
      </c>
      <c r="J1043" s="264">
        <f>SUM(J1042:J1042)</f>
        <v>13241025.289999999</v>
      </c>
      <c r="K1043" s="340">
        <f t="shared" si="9"/>
        <v>0.4814918287272727</v>
      </c>
    </row>
    <row r="1044" spans="1:11" s="209" customFormat="1" ht="13.5">
      <c r="A1044" s="210"/>
      <c r="B1044" s="205"/>
      <c r="C1044" s="203"/>
      <c r="D1044" s="205" t="s">
        <v>646</v>
      </c>
      <c r="E1044" s="210"/>
      <c r="F1044" s="266"/>
      <c r="G1044" s="207" t="s">
        <v>645</v>
      </c>
      <c r="H1044" s="252"/>
      <c r="I1044" s="264"/>
      <c r="J1044" s="265"/>
      <c r="K1044" s="340"/>
    </row>
    <row r="1045" spans="1:11" s="209" customFormat="1" ht="13.5">
      <c r="A1045" s="210"/>
      <c r="B1045" s="205"/>
      <c r="C1045" s="203"/>
      <c r="D1045" s="205"/>
      <c r="E1045" s="210"/>
      <c r="F1045" s="266"/>
      <c r="G1045" s="207" t="s">
        <v>449</v>
      </c>
      <c r="H1045" s="252"/>
      <c r="I1045" s="264"/>
      <c r="J1045" s="265"/>
      <c r="K1045" s="340"/>
    </row>
    <row r="1046" spans="1:11" s="209" customFormat="1" ht="25.5">
      <c r="A1046" s="210"/>
      <c r="B1046" s="205"/>
      <c r="C1046" s="203"/>
      <c r="D1046" s="205" t="s">
        <v>647</v>
      </c>
      <c r="E1046" s="210"/>
      <c r="F1046" s="266"/>
      <c r="G1046" s="207" t="s">
        <v>791</v>
      </c>
      <c r="H1046" s="252"/>
      <c r="I1046" s="264"/>
      <c r="J1046" s="265"/>
      <c r="K1046" s="340"/>
    </row>
    <row r="1047" spans="1:11" s="209" customFormat="1" ht="13.5">
      <c r="A1047" s="210"/>
      <c r="B1047" s="205"/>
      <c r="C1047" s="203">
        <v>630</v>
      </c>
      <c r="D1047" s="212"/>
      <c r="E1047" s="210">
        <v>251</v>
      </c>
      <c r="F1047" s="266" t="s">
        <v>91</v>
      </c>
      <c r="G1047" s="251" t="s">
        <v>22</v>
      </c>
      <c r="H1047" s="252"/>
      <c r="I1047" s="267">
        <v>100000</v>
      </c>
      <c r="J1047" s="265"/>
      <c r="K1047" s="340">
        <f t="shared" si="9"/>
        <v>0</v>
      </c>
    </row>
    <row r="1048" spans="1:11" s="209" customFormat="1" ht="13.5">
      <c r="A1048" s="210"/>
      <c r="B1048" s="205"/>
      <c r="C1048" s="203"/>
      <c r="D1048" s="212"/>
      <c r="E1048" s="210">
        <v>252</v>
      </c>
      <c r="F1048" s="266" t="s">
        <v>93</v>
      </c>
      <c r="G1048" s="251" t="s">
        <v>706</v>
      </c>
      <c r="H1048" s="252"/>
      <c r="I1048" s="267">
        <v>5000000</v>
      </c>
      <c r="J1048" s="253">
        <f>1064811.13+953105.5</f>
        <v>2017916.63</v>
      </c>
      <c r="K1048" s="340">
        <f t="shared" si="9"/>
        <v>0.40358332599999996</v>
      </c>
    </row>
    <row r="1049" spans="1:11" s="209" customFormat="1" ht="13.5">
      <c r="A1049" s="210"/>
      <c r="B1049" s="205"/>
      <c r="C1049" s="203"/>
      <c r="D1049" s="212"/>
      <c r="E1049" s="210">
        <v>253</v>
      </c>
      <c r="F1049" s="266" t="s">
        <v>93</v>
      </c>
      <c r="G1049" s="251" t="s">
        <v>707</v>
      </c>
      <c r="H1049" s="252"/>
      <c r="I1049" s="267">
        <v>300000</v>
      </c>
      <c r="J1049" s="253">
        <v>44856.05</v>
      </c>
      <c r="K1049" s="340">
        <f t="shared" si="9"/>
        <v>0.14952016666666668</v>
      </c>
    </row>
    <row r="1050" spans="1:11" s="209" customFormat="1" ht="27">
      <c r="A1050" s="210"/>
      <c r="B1050" s="205"/>
      <c r="C1050" s="203"/>
      <c r="D1050" s="212"/>
      <c r="E1050" s="210"/>
      <c r="F1050" s="266"/>
      <c r="G1050" s="262" t="s">
        <v>450</v>
      </c>
      <c r="H1050" s="252"/>
      <c r="I1050" s="264"/>
      <c r="J1050" s="265"/>
      <c r="K1050" s="340"/>
    </row>
    <row r="1051" spans="1:11" s="209" customFormat="1" ht="13.5">
      <c r="A1051" s="210"/>
      <c r="B1051" s="205"/>
      <c r="C1051" s="203"/>
      <c r="D1051" s="212"/>
      <c r="E1051" s="210"/>
      <c r="F1051" s="266" t="s">
        <v>14</v>
      </c>
      <c r="G1051" s="300" t="s">
        <v>19</v>
      </c>
      <c r="H1051" s="252"/>
      <c r="I1051" s="264">
        <f>I1048+I1047+I1049</f>
        <v>5400000</v>
      </c>
      <c r="J1051" s="264">
        <f>J1048+J1047+J1049</f>
        <v>2062772.68</v>
      </c>
      <c r="K1051" s="340">
        <f t="shared" si="9"/>
        <v>0.38199494074074075</v>
      </c>
    </row>
    <row r="1052" spans="1:11" s="209" customFormat="1" ht="13.5">
      <c r="A1052" s="210"/>
      <c r="B1052" s="205"/>
      <c r="C1052" s="203"/>
      <c r="D1052" s="212"/>
      <c r="E1052" s="210"/>
      <c r="F1052" s="266"/>
      <c r="G1052" s="262" t="s">
        <v>563</v>
      </c>
      <c r="H1052" s="252"/>
      <c r="I1052" s="264">
        <f>I1051</f>
        <v>5400000</v>
      </c>
      <c r="J1052" s="264">
        <f>J1051</f>
        <v>2062772.68</v>
      </c>
      <c r="K1052" s="340">
        <f t="shared" si="9"/>
        <v>0.38199494074074075</v>
      </c>
    </row>
    <row r="1053" spans="1:11" s="209" customFormat="1" ht="13.5">
      <c r="A1053" s="210"/>
      <c r="B1053" s="205"/>
      <c r="C1053" s="203"/>
      <c r="D1053" s="212"/>
      <c r="E1053" s="210"/>
      <c r="F1053" s="266"/>
      <c r="G1053" s="262" t="s">
        <v>564</v>
      </c>
      <c r="H1053" s="252"/>
      <c r="I1053" s="264">
        <f>I1051</f>
        <v>5400000</v>
      </c>
      <c r="J1053" s="264">
        <f>J1051</f>
        <v>2062772.68</v>
      </c>
      <c r="K1053" s="340">
        <f t="shared" si="9"/>
        <v>0.38199494074074075</v>
      </c>
    </row>
    <row r="1054" spans="1:11" s="209" customFormat="1" ht="13.5">
      <c r="A1054" s="210"/>
      <c r="B1054" s="205"/>
      <c r="C1054" s="203"/>
      <c r="D1054" s="205" t="s">
        <v>646</v>
      </c>
      <c r="E1054" s="210"/>
      <c r="F1054" s="266"/>
      <c r="G1054" s="207" t="s">
        <v>645</v>
      </c>
      <c r="H1054" s="252"/>
      <c r="I1054" s="264"/>
      <c r="J1054" s="265"/>
      <c r="K1054" s="340"/>
    </row>
    <row r="1055" spans="1:11" s="209" customFormat="1" ht="13.5">
      <c r="A1055" s="210"/>
      <c r="B1055" s="205"/>
      <c r="C1055" s="203"/>
      <c r="D1055" s="205"/>
      <c r="E1055" s="210"/>
      <c r="F1055" s="266"/>
      <c r="G1055" s="207" t="s">
        <v>361</v>
      </c>
      <c r="H1055" s="252"/>
      <c r="I1055" s="264"/>
      <c r="J1055" s="265"/>
      <c r="K1055" s="340"/>
    </row>
    <row r="1056" spans="1:11" s="209" customFormat="1" ht="13.5">
      <c r="A1056" s="210"/>
      <c r="B1056" s="205"/>
      <c r="C1056" s="203"/>
      <c r="D1056" s="205" t="s">
        <v>652</v>
      </c>
      <c r="E1056" s="210"/>
      <c r="F1056" s="266"/>
      <c r="G1056" s="207" t="s">
        <v>565</v>
      </c>
      <c r="H1056" s="252"/>
      <c r="I1056" s="264"/>
      <c r="J1056" s="265"/>
      <c r="K1056" s="340"/>
    </row>
    <row r="1057" spans="1:11" s="209" customFormat="1" ht="13.5">
      <c r="A1057" s="210"/>
      <c r="B1057" s="205"/>
      <c r="C1057" s="203">
        <v>560</v>
      </c>
      <c r="D1057" s="205"/>
      <c r="E1057" s="210"/>
      <c r="F1057" s="266"/>
      <c r="G1057" s="207" t="s">
        <v>224</v>
      </c>
      <c r="H1057" s="252"/>
      <c r="I1057" s="264"/>
      <c r="J1057" s="265"/>
      <c r="K1057" s="340"/>
    </row>
    <row r="1058" spans="1:11" s="209" customFormat="1" ht="13.5">
      <c r="A1058" s="210"/>
      <c r="B1058" s="205"/>
      <c r="C1058" s="203"/>
      <c r="D1058" s="205"/>
      <c r="E1058" s="210">
        <v>254</v>
      </c>
      <c r="F1058" s="266" t="s">
        <v>98</v>
      </c>
      <c r="G1058" s="295" t="s">
        <v>33</v>
      </c>
      <c r="H1058" s="252"/>
      <c r="I1058" s="264">
        <f>I1059+I1060</f>
        <v>1800000</v>
      </c>
      <c r="J1058" s="264">
        <f>J1059+J1060</f>
        <v>0</v>
      </c>
      <c r="K1058" s="340">
        <f t="shared" si="9"/>
        <v>0</v>
      </c>
    </row>
    <row r="1059" spans="1:11" s="209" customFormat="1" ht="27">
      <c r="A1059" s="210"/>
      <c r="B1059" s="205"/>
      <c r="C1059" s="203"/>
      <c r="D1059" s="205"/>
      <c r="E1059" s="210" t="s">
        <v>760</v>
      </c>
      <c r="F1059" s="266"/>
      <c r="G1059" s="295" t="s">
        <v>680</v>
      </c>
      <c r="H1059" s="252"/>
      <c r="I1059" s="267">
        <v>1000000</v>
      </c>
      <c r="J1059" s="265"/>
      <c r="K1059" s="340">
        <f t="shared" si="9"/>
        <v>0</v>
      </c>
    </row>
    <row r="1060" spans="1:11" s="209" customFormat="1" ht="27">
      <c r="B1060" s="205"/>
      <c r="C1060" s="203"/>
      <c r="D1060" s="205"/>
      <c r="E1060" s="210" t="s">
        <v>761</v>
      </c>
      <c r="F1060" s="266"/>
      <c r="G1060" s="295" t="s">
        <v>681</v>
      </c>
      <c r="H1060" s="252"/>
      <c r="I1060" s="267">
        <v>800000</v>
      </c>
      <c r="J1060" s="265"/>
      <c r="K1060" s="340">
        <f t="shared" si="9"/>
        <v>0</v>
      </c>
    </row>
    <row r="1061" spans="1:11" s="209" customFormat="1" ht="51" customHeight="1">
      <c r="A1061" s="210"/>
      <c r="B1061" s="205"/>
      <c r="C1061" s="203"/>
      <c r="D1061" s="205"/>
      <c r="E1061" s="210"/>
      <c r="F1061" s="266"/>
      <c r="G1061" s="262" t="s">
        <v>402</v>
      </c>
      <c r="H1061" s="252"/>
      <c r="I1061" s="264"/>
      <c r="J1061" s="265"/>
      <c r="K1061" s="340"/>
    </row>
    <row r="1062" spans="1:11" s="209" customFormat="1" ht="13.5">
      <c r="A1062" s="210"/>
      <c r="B1062" s="205"/>
      <c r="C1062" s="203"/>
      <c r="D1062" s="205"/>
      <c r="E1062" s="210"/>
      <c r="F1062" s="266" t="s">
        <v>14</v>
      </c>
      <c r="G1062" s="300" t="s">
        <v>19</v>
      </c>
      <c r="H1062" s="252"/>
      <c r="I1062" s="264">
        <f>I1060+I1059</f>
        <v>1800000</v>
      </c>
      <c r="J1062" s="264">
        <f>J1060+J1059</f>
        <v>0</v>
      </c>
      <c r="K1062" s="340">
        <f t="shared" si="9"/>
        <v>0</v>
      </c>
    </row>
    <row r="1063" spans="1:11" s="209" customFormat="1" ht="13.5">
      <c r="A1063" s="210"/>
      <c r="B1063" s="205"/>
      <c r="C1063" s="203"/>
      <c r="D1063" s="212"/>
      <c r="E1063" s="210"/>
      <c r="F1063" s="266"/>
      <c r="G1063" s="262" t="s">
        <v>148</v>
      </c>
      <c r="H1063" s="252"/>
      <c r="I1063" s="264">
        <f>I1062</f>
        <v>1800000</v>
      </c>
      <c r="J1063" s="264">
        <f>J1062</f>
        <v>0</v>
      </c>
      <c r="K1063" s="340">
        <f t="shared" si="9"/>
        <v>0</v>
      </c>
    </row>
    <row r="1064" spans="1:11" s="209" customFormat="1" ht="13.5">
      <c r="A1064" s="210"/>
      <c r="B1064" s="205"/>
      <c r="C1064" s="203"/>
      <c r="D1064" s="212"/>
      <c r="E1064" s="210"/>
      <c r="F1064" s="266"/>
      <c r="G1064" s="262" t="s">
        <v>512</v>
      </c>
      <c r="H1064" s="252"/>
      <c r="I1064" s="264">
        <f>I1062</f>
        <v>1800000</v>
      </c>
      <c r="J1064" s="264">
        <f>J1062</f>
        <v>0</v>
      </c>
      <c r="K1064" s="340">
        <f t="shared" si="9"/>
        <v>0</v>
      </c>
    </row>
    <row r="1065" spans="1:11" s="209" customFormat="1" ht="13.5">
      <c r="A1065" s="210"/>
      <c r="B1065" s="205"/>
      <c r="C1065" s="203"/>
      <c r="D1065" s="212"/>
      <c r="E1065" s="210"/>
      <c r="F1065" s="266"/>
      <c r="G1065" s="207" t="s">
        <v>314</v>
      </c>
      <c r="H1065" s="252"/>
      <c r="I1065" s="252"/>
      <c r="J1065" s="253"/>
      <c r="K1065" s="340"/>
    </row>
    <row r="1066" spans="1:11" s="209" customFormat="1" ht="13.5">
      <c r="A1066" s="210"/>
      <c r="B1066" s="205"/>
      <c r="C1066" s="203"/>
      <c r="D1066" s="205" t="s">
        <v>453</v>
      </c>
      <c r="E1066" s="203"/>
      <c r="F1066" s="278"/>
      <c r="G1066" s="324" t="s">
        <v>452</v>
      </c>
      <c r="H1066" s="252"/>
      <c r="I1066" s="252"/>
      <c r="J1066" s="253"/>
      <c r="K1066" s="340"/>
    </row>
    <row r="1067" spans="1:11" s="209" customFormat="1" ht="13.5">
      <c r="A1067" s="210"/>
      <c r="B1067" s="205"/>
      <c r="C1067" s="203"/>
      <c r="D1067" s="205"/>
      <c r="E1067" s="203"/>
      <c r="F1067" s="278"/>
      <c r="G1067" s="324" t="s">
        <v>355</v>
      </c>
      <c r="H1067" s="252"/>
      <c r="I1067" s="252"/>
      <c r="J1067" s="253"/>
      <c r="K1067" s="340"/>
    </row>
    <row r="1068" spans="1:11" s="209" customFormat="1" ht="25.5">
      <c r="A1068" s="210"/>
      <c r="B1068" s="205"/>
      <c r="C1068" s="203"/>
      <c r="D1068" s="205" t="s">
        <v>766</v>
      </c>
      <c r="E1068" s="203"/>
      <c r="F1068" s="278"/>
      <c r="G1068" s="324" t="s">
        <v>653</v>
      </c>
      <c r="H1068" s="252"/>
      <c r="I1068" s="252"/>
      <c r="J1068" s="253"/>
      <c r="K1068" s="340"/>
    </row>
    <row r="1069" spans="1:11" s="209" customFormat="1" ht="13.5">
      <c r="A1069" s="210"/>
      <c r="B1069" s="205"/>
      <c r="C1069" s="203">
        <v>420</v>
      </c>
      <c r="D1069" s="212"/>
      <c r="E1069" s="210"/>
      <c r="F1069" s="266"/>
      <c r="G1069" s="207" t="s">
        <v>314</v>
      </c>
      <c r="H1069" s="252"/>
      <c r="I1069" s="252"/>
      <c r="J1069" s="253"/>
      <c r="K1069" s="340"/>
    </row>
    <row r="1070" spans="1:11" s="209" customFormat="1" ht="13.5">
      <c r="A1070" s="260"/>
      <c r="B1070" s="304"/>
      <c r="C1070" s="270"/>
      <c r="D1070" s="254"/>
      <c r="E1070" s="285">
        <v>255</v>
      </c>
      <c r="F1070" s="233">
        <v>423</v>
      </c>
      <c r="G1070" s="325" t="s">
        <v>11</v>
      </c>
      <c r="H1070" s="252">
        <v>1000000</v>
      </c>
      <c r="I1070" s="252">
        <v>3000000</v>
      </c>
      <c r="J1070" s="253">
        <v>156960</v>
      </c>
      <c r="K1070" s="340">
        <f t="shared" si="9"/>
        <v>5.2319999999999998E-2</v>
      </c>
    </row>
    <row r="1071" spans="1:11" s="209" customFormat="1" ht="13.5">
      <c r="A1071" s="260"/>
      <c r="B1071" s="291"/>
      <c r="C1071" s="260"/>
      <c r="D1071" s="254"/>
      <c r="E1071" s="285">
        <v>256</v>
      </c>
      <c r="F1071" s="233">
        <v>424</v>
      </c>
      <c r="G1071" s="325" t="s">
        <v>33</v>
      </c>
      <c r="H1071" s="252">
        <v>5000000</v>
      </c>
      <c r="I1071" s="252">
        <v>12000000</v>
      </c>
      <c r="J1071" s="253"/>
      <c r="K1071" s="340">
        <f t="shared" si="9"/>
        <v>0</v>
      </c>
    </row>
    <row r="1072" spans="1:11" s="209" customFormat="1" ht="13.5">
      <c r="A1072" s="260"/>
      <c r="B1072" s="291"/>
      <c r="C1072" s="260"/>
      <c r="D1072" s="254"/>
      <c r="E1072" s="285">
        <v>257</v>
      </c>
      <c r="F1072" s="233">
        <v>425</v>
      </c>
      <c r="G1072" s="295" t="s">
        <v>34</v>
      </c>
      <c r="H1072" s="252"/>
      <c r="I1072" s="252"/>
      <c r="J1072" s="253"/>
      <c r="K1072" s="340"/>
    </row>
    <row r="1073" spans="1:11" s="209" customFormat="1" ht="13.5">
      <c r="A1073" s="260"/>
      <c r="B1073" s="291"/>
      <c r="C1073" s="260"/>
      <c r="D1073" s="254"/>
      <c r="E1073" s="285">
        <v>258</v>
      </c>
      <c r="F1073" s="233">
        <v>451</v>
      </c>
      <c r="G1073" s="325" t="s">
        <v>286</v>
      </c>
      <c r="H1073" s="252">
        <v>25000000</v>
      </c>
      <c r="I1073" s="252">
        <v>42354000</v>
      </c>
      <c r="J1073" s="253">
        <v>10469405.48</v>
      </c>
      <c r="K1073" s="340">
        <f t="shared" si="9"/>
        <v>0.24718811635264676</v>
      </c>
    </row>
    <row r="1074" spans="1:11" s="209" customFormat="1" ht="27">
      <c r="A1074" s="260"/>
      <c r="B1074" s="291"/>
      <c r="C1074" s="260"/>
      <c r="D1074" s="254"/>
      <c r="E1074" s="285">
        <v>259</v>
      </c>
      <c r="F1074" s="233">
        <v>451</v>
      </c>
      <c r="G1074" s="325" t="s">
        <v>566</v>
      </c>
      <c r="H1074" s="252"/>
      <c r="I1074" s="252">
        <v>2000000</v>
      </c>
      <c r="J1074" s="253"/>
      <c r="K1074" s="340">
        <f t="shared" si="9"/>
        <v>0</v>
      </c>
    </row>
    <row r="1075" spans="1:11" s="209" customFormat="1" ht="13.5">
      <c r="A1075" s="260"/>
      <c r="B1075" s="291"/>
      <c r="C1075" s="260"/>
      <c r="D1075" s="254"/>
      <c r="E1075" s="285">
        <v>260</v>
      </c>
      <c r="F1075" s="233">
        <v>426</v>
      </c>
      <c r="G1075" s="271" t="s">
        <v>35</v>
      </c>
      <c r="H1075" s="252"/>
      <c r="I1075" s="252"/>
      <c r="J1075" s="253"/>
      <c r="K1075" s="340"/>
    </row>
    <row r="1076" spans="1:11" s="209" customFormat="1" ht="15" customHeight="1">
      <c r="A1076" s="260"/>
      <c r="B1076" s="291"/>
      <c r="C1076" s="260"/>
      <c r="D1076" s="254"/>
      <c r="E1076" s="285">
        <v>261</v>
      </c>
      <c r="F1076" s="233">
        <v>511</v>
      </c>
      <c r="G1076" s="271" t="s">
        <v>37</v>
      </c>
      <c r="H1076" s="252"/>
      <c r="I1076" s="252">
        <v>14500000</v>
      </c>
      <c r="J1076" s="253">
        <v>2000000</v>
      </c>
      <c r="K1076" s="340">
        <f t="shared" si="9"/>
        <v>0.13793103448275862</v>
      </c>
    </row>
    <row r="1077" spans="1:11" s="209" customFormat="1" ht="15" customHeight="1">
      <c r="A1077" s="260"/>
      <c r="B1077" s="291"/>
      <c r="C1077" s="260"/>
      <c r="D1077" s="254"/>
      <c r="E1077" s="285"/>
      <c r="F1077" s="266"/>
      <c r="G1077" s="251" t="s">
        <v>149</v>
      </c>
      <c r="H1077" s="252"/>
      <c r="I1077" s="252"/>
      <c r="J1077" s="265"/>
      <c r="K1077" s="340"/>
    </row>
    <row r="1078" spans="1:11" s="209" customFormat="1" ht="15" customHeight="1">
      <c r="A1078" s="260"/>
      <c r="B1078" s="291"/>
      <c r="C1078" s="260"/>
      <c r="D1078" s="254"/>
      <c r="E1078" s="285"/>
      <c r="F1078" s="277" t="s">
        <v>14</v>
      </c>
      <c r="G1078" s="300" t="s">
        <v>19</v>
      </c>
      <c r="H1078" s="252"/>
      <c r="I1078" s="264">
        <f>SUM(I1070:I1077)</f>
        <v>73854000</v>
      </c>
      <c r="J1078" s="264">
        <f>SUM(J1070:J1077)</f>
        <v>12626365.48</v>
      </c>
      <c r="K1078" s="340">
        <f t="shared" si="9"/>
        <v>0.1709638676307309</v>
      </c>
    </row>
    <row r="1079" spans="1:11" s="209" customFormat="1" ht="15.75" customHeight="1">
      <c r="A1079" s="260"/>
      <c r="B1079" s="291"/>
      <c r="C1079" s="260"/>
      <c r="D1079" s="254"/>
      <c r="E1079" s="285"/>
      <c r="F1079" s="277"/>
      <c r="G1079" s="262" t="s">
        <v>150</v>
      </c>
      <c r="H1079" s="252"/>
      <c r="I1079" s="264">
        <f>SUM(I1078)</f>
        <v>73854000</v>
      </c>
      <c r="J1079" s="264">
        <f>SUM(J1078)</f>
        <v>12626365.48</v>
      </c>
      <c r="K1079" s="340">
        <f t="shared" si="9"/>
        <v>0.1709638676307309</v>
      </c>
    </row>
    <row r="1080" spans="1:11" s="209" customFormat="1" ht="14.25" customHeight="1">
      <c r="A1080" s="260"/>
      <c r="B1080" s="291"/>
      <c r="C1080" s="260"/>
      <c r="D1080" s="254"/>
      <c r="E1080" s="285"/>
      <c r="F1080" s="263"/>
      <c r="G1080" s="262" t="s">
        <v>405</v>
      </c>
      <c r="H1080" s="252"/>
      <c r="I1080" s="264"/>
      <c r="J1080" s="265"/>
      <c r="K1080" s="340"/>
    </row>
    <row r="1081" spans="1:11" s="209" customFormat="1" ht="14.25" customHeight="1">
      <c r="A1081" s="260"/>
      <c r="B1081" s="291"/>
      <c r="C1081" s="260"/>
      <c r="D1081" s="254"/>
      <c r="E1081" s="285"/>
      <c r="F1081" s="263" t="s">
        <v>14</v>
      </c>
      <c r="G1081" s="262" t="s">
        <v>15</v>
      </c>
      <c r="H1081" s="252"/>
      <c r="I1081" s="264">
        <f>SUM(I1079:I1080)</f>
        <v>73854000</v>
      </c>
      <c r="J1081" s="264">
        <f>SUM(J1079:J1080)</f>
        <v>12626365.48</v>
      </c>
      <c r="K1081" s="340">
        <f t="shared" si="9"/>
        <v>0.1709638676307309</v>
      </c>
    </row>
    <row r="1082" spans="1:11" s="209" customFormat="1" ht="14.25" customHeight="1">
      <c r="A1082" s="260"/>
      <c r="B1082" s="291"/>
      <c r="C1082" s="260"/>
      <c r="D1082" s="254"/>
      <c r="E1082" s="285"/>
      <c r="F1082" s="263"/>
      <c r="G1082" s="262" t="s">
        <v>432</v>
      </c>
      <c r="H1082" s="252"/>
      <c r="I1082" s="264"/>
      <c r="J1082" s="265"/>
      <c r="K1082" s="340"/>
    </row>
    <row r="1083" spans="1:11" s="209" customFormat="1" ht="14.25" customHeight="1">
      <c r="A1083" s="210"/>
      <c r="B1083" s="204"/>
      <c r="C1083" s="203"/>
      <c r="D1083" s="205"/>
      <c r="E1083" s="270"/>
      <c r="F1083" s="263" t="s">
        <v>14</v>
      </c>
      <c r="G1083" s="262" t="s">
        <v>15</v>
      </c>
      <c r="H1083" s="252"/>
      <c r="I1083" s="264">
        <f>SUM(I1081:I1082)</f>
        <v>73854000</v>
      </c>
      <c r="J1083" s="264">
        <f>SUM(J1081:J1082)</f>
        <v>12626365.48</v>
      </c>
      <c r="K1083" s="340">
        <f t="shared" si="9"/>
        <v>0.1709638676307309</v>
      </c>
    </row>
    <row r="1084" spans="1:11" s="209" customFormat="1" ht="14.25" customHeight="1">
      <c r="A1084" s="210"/>
      <c r="B1084" s="211"/>
      <c r="C1084" s="210"/>
      <c r="D1084" s="212"/>
      <c r="E1084" s="210"/>
      <c r="F1084" s="266"/>
      <c r="G1084" s="251" t="s">
        <v>567</v>
      </c>
      <c r="H1084" s="252"/>
      <c r="I1084" s="264">
        <f>I1078</f>
        <v>73854000</v>
      </c>
      <c r="J1084" s="264">
        <f>J1078</f>
        <v>12626365.48</v>
      </c>
      <c r="K1084" s="340">
        <f t="shared" si="9"/>
        <v>0.1709638676307309</v>
      </c>
    </row>
    <row r="1085" spans="1:11" s="209" customFormat="1" ht="13.5">
      <c r="A1085" s="210"/>
      <c r="B1085" s="205" t="s">
        <v>529</v>
      </c>
      <c r="C1085" s="203"/>
      <c r="D1085" s="212"/>
      <c r="E1085" s="210"/>
      <c r="F1085" s="266"/>
      <c r="G1085" s="207" t="s">
        <v>315</v>
      </c>
      <c r="H1085" s="252"/>
      <c r="I1085" s="252"/>
      <c r="J1085" s="253"/>
      <c r="K1085" s="340"/>
    </row>
    <row r="1086" spans="1:11" s="209" customFormat="1" ht="13.5">
      <c r="A1086" s="210"/>
      <c r="B1086" s="205"/>
      <c r="C1086" s="203"/>
      <c r="D1086" s="205" t="s">
        <v>391</v>
      </c>
      <c r="E1086" s="203"/>
      <c r="F1086" s="278"/>
      <c r="G1086" s="207" t="s">
        <v>393</v>
      </c>
      <c r="H1086" s="252"/>
      <c r="I1086" s="252"/>
      <c r="J1086" s="253"/>
      <c r="K1086" s="340"/>
    </row>
    <row r="1087" spans="1:11" s="209" customFormat="1" ht="13.5">
      <c r="A1087" s="210"/>
      <c r="B1087" s="205"/>
      <c r="C1087" s="203"/>
      <c r="D1087" s="205"/>
      <c r="E1087" s="203"/>
      <c r="F1087" s="278"/>
      <c r="G1087" s="207" t="s">
        <v>355</v>
      </c>
      <c r="H1087" s="252"/>
      <c r="I1087" s="252"/>
      <c r="J1087" s="253"/>
      <c r="K1087" s="340"/>
    </row>
    <row r="1088" spans="1:11" s="209" customFormat="1" ht="13.5">
      <c r="A1088" s="210"/>
      <c r="B1088" s="205"/>
      <c r="C1088" s="203"/>
      <c r="D1088" s="205" t="s">
        <v>392</v>
      </c>
      <c r="E1088" s="203"/>
      <c r="F1088" s="278"/>
      <c r="G1088" s="207" t="s">
        <v>394</v>
      </c>
      <c r="H1088" s="252"/>
      <c r="I1088" s="252"/>
      <c r="J1088" s="253"/>
      <c r="K1088" s="340"/>
    </row>
    <row r="1089" spans="1:11" s="209" customFormat="1" ht="13.5">
      <c r="A1089" s="210"/>
      <c r="B1089" s="205"/>
      <c r="C1089" s="203">
        <v>473</v>
      </c>
      <c r="D1089" s="212"/>
      <c r="E1089" s="210"/>
      <c r="F1089" s="266"/>
      <c r="G1089" s="207" t="s">
        <v>217</v>
      </c>
      <c r="H1089" s="252"/>
      <c r="I1089" s="252"/>
      <c r="J1089" s="253"/>
      <c r="K1089" s="340"/>
    </row>
    <row r="1090" spans="1:11" s="209" customFormat="1" ht="13.5">
      <c r="A1090" s="210"/>
      <c r="B1090" s="205"/>
      <c r="C1090" s="203"/>
      <c r="D1090" s="212"/>
      <c r="E1090" s="210">
        <v>262</v>
      </c>
      <c r="F1090" s="266" t="s">
        <v>17</v>
      </c>
      <c r="G1090" s="262" t="s">
        <v>228</v>
      </c>
      <c r="H1090" s="252">
        <v>4000000</v>
      </c>
      <c r="I1090" s="252">
        <v>7120554</v>
      </c>
      <c r="J1090" s="253">
        <v>984088</v>
      </c>
      <c r="K1090" s="340">
        <f t="shared" si="9"/>
        <v>0.13820385323950918</v>
      </c>
    </row>
    <row r="1091" spans="1:11" s="209" customFormat="1" ht="13.5">
      <c r="A1091" s="210"/>
      <c r="B1091" s="205"/>
      <c r="C1091" s="203"/>
      <c r="D1091" s="212"/>
      <c r="E1091" s="210">
        <v>263</v>
      </c>
      <c r="F1091" s="266" t="s">
        <v>116</v>
      </c>
      <c r="G1091" s="262" t="s">
        <v>7</v>
      </c>
      <c r="H1091" s="252"/>
      <c r="I1091" s="252">
        <v>1185573</v>
      </c>
      <c r="J1091" s="253">
        <v>158930.22</v>
      </c>
      <c r="K1091" s="340">
        <f t="shared" si="9"/>
        <v>0.13405350830357979</v>
      </c>
    </row>
    <row r="1092" spans="1:11" s="209" customFormat="1" ht="13.5">
      <c r="A1092" s="210"/>
      <c r="B1092" s="212"/>
      <c r="C1092" s="210"/>
      <c r="D1092" s="212"/>
      <c r="E1092" s="210">
        <v>264</v>
      </c>
      <c r="F1092" s="266" t="s">
        <v>117</v>
      </c>
      <c r="G1092" s="262" t="s">
        <v>86</v>
      </c>
      <c r="H1092" s="252"/>
      <c r="I1092" s="252">
        <v>100000</v>
      </c>
      <c r="J1092" s="253">
        <v>35690.959999999999</v>
      </c>
      <c r="K1092" s="340">
        <f t="shared" si="9"/>
        <v>0.35690959999999999</v>
      </c>
    </row>
    <row r="1093" spans="1:11" s="209" customFormat="1" ht="13.5">
      <c r="A1093" s="210"/>
      <c r="B1093" s="212"/>
      <c r="C1093" s="210"/>
      <c r="D1093" s="212"/>
      <c r="E1093" s="210">
        <v>265</v>
      </c>
      <c r="F1093" s="266" t="s">
        <v>118</v>
      </c>
      <c r="G1093" s="262" t="s">
        <v>32</v>
      </c>
      <c r="H1093" s="252">
        <v>50000</v>
      </c>
      <c r="I1093" s="252">
        <v>50000</v>
      </c>
      <c r="J1093" s="253"/>
      <c r="K1093" s="340">
        <f t="shared" si="9"/>
        <v>0</v>
      </c>
    </row>
    <row r="1094" spans="1:11" s="209" customFormat="1" ht="13.5">
      <c r="A1094" s="210"/>
      <c r="B1094" s="212"/>
      <c r="C1094" s="210"/>
      <c r="D1094" s="212"/>
      <c r="E1094" s="210">
        <v>266</v>
      </c>
      <c r="F1094" s="266" t="s">
        <v>119</v>
      </c>
      <c r="G1094" s="262" t="s">
        <v>113</v>
      </c>
      <c r="H1094" s="252">
        <v>636000</v>
      </c>
      <c r="I1094" s="252">
        <v>500000</v>
      </c>
      <c r="J1094" s="253">
        <v>112802.12</v>
      </c>
      <c r="K1094" s="340">
        <f t="shared" si="9"/>
        <v>0.22560423999999998</v>
      </c>
    </row>
    <row r="1095" spans="1:11" s="209" customFormat="1" ht="13.5">
      <c r="A1095" s="210"/>
      <c r="B1095" s="212"/>
      <c r="C1095" s="210"/>
      <c r="D1095" s="212"/>
      <c r="E1095" s="210">
        <v>267</v>
      </c>
      <c r="F1095" s="266" t="s">
        <v>91</v>
      </c>
      <c r="G1095" s="271" t="s">
        <v>22</v>
      </c>
      <c r="H1095" s="252">
        <v>840000</v>
      </c>
      <c r="I1095" s="252">
        <v>1100000</v>
      </c>
      <c r="J1095" s="253">
        <v>42926.76</v>
      </c>
      <c r="K1095" s="340">
        <f t="shared" si="9"/>
        <v>3.9024327272727276E-2</v>
      </c>
    </row>
    <row r="1096" spans="1:11" s="209" customFormat="1" ht="13.5">
      <c r="A1096" s="210"/>
      <c r="B1096" s="212"/>
      <c r="C1096" s="210"/>
      <c r="D1096" s="212"/>
      <c r="E1096" s="210">
        <v>268</v>
      </c>
      <c r="F1096" s="266" t="s">
        <v>120</v>
      </c>
      <c r="G1096" s="271" t="s">
        <v>55</v>
      </c>
      <c r="H1096" s="252">
        <v>150000</v>
      </c>
      <c r="I1096" s="252"/>
      <c r="J1096" s="253"/>
      <c r="K1096" s="340"/>
    </row>
    <row r="1097" spans="1:11" s="209" customFormat="1" ht="13.5">
      <c r="A1097" s="210"/>
      <c r="B1097" s="212"/>
      <c r="C1097" s="210"/>
      <c r="D1097" s="212"/>
      <c r="E1097" s="210">
        <v>269</v>
      </c>
      <c r="F1097" s="266" t="s">
        <v>121</v>
      </c>
      <c r="G1097" s="262" t="s">
        <v>127</v>
      </c>
      <c r="H1097" s="252">
        <v>1430000</v>
      </c>
      <c r="I1097" s="252">
        <v>2400000</v>
      </c>
      <c r="J1097" s="253">
        <v>353212.83</v>
      </c>
      <c r="K1097" s="340">
        <f t="shared" ref="K1097:K1102" si="10">J1097/I1097</f>
        <v>0.1471720125</v>
      </c>
    </row>
    <row r="1098" spans="1:11" s="209" customFormat="1" ht="13.5">
      <c r="A1098" s="210"/>
      <c r="B1098" s="212"/>
      <c r="C1098" s="210"/>
      <c r="D1098" s="212"/>
      <c r="E1098" s="210">
        <v>270</v>
      </c>
      <c r="F1098" s="266" t="s">
        <v>98</v>
      </c>
      <c r="G1098" s="262" t="s">
        <v>33</v>
      </c>
      <c r="H1098" s="252">
        <v>200000</v>
      </c>
      <c r="I1098" s="252">
        <v>100000</v>
      </c>
      <c r="J1098" s="253"/>
      <c r="K1098" s="340">
        <f t="shared" si="10"/>
        <v>0</v>
      </c>
    </row>
    <row r="1099" spans="1:11" s="209" customFormat="1" ht="13.5">
      <c r="A1099" s="210"/>
      <c r="B1099" s="212"/>
      <c r="C1099" s="210"/>
      <c r="D1099" s="212"/>
      <c r="E1099" s="210">
        <v>271</v>
      </c>
      <c r="F1099" s="266" t="s">
        <v>93</v>
      </c>
      <c r="G1099" s="262" t="s">
        <v>128</v>
      </c>
      <c r="H1099" s="252">
        <v>20000</v>
      </c>
      <c r="I1099" s="252">
        <v>150000</v>
      </c>
      <c r="J1099" s="253">
        <v>52920</v>
      </c>
      <c r="K1099" s="340">
        <f t="shared" si="10"/>
        <v>0.3528</v>
      </c>
    </row>
    <row r="1100" spans="1:11" s="209" customFormat="1" ht="13.5">
      <c r="A1100" s="210"/>
      <c r="B1100" s="212"/>
      <c r="C1100" s="210"/>
      <c r="D1100" s="212"/>
      <c r="E1100" s="210">
        <v>272</v>
      </c>
      <c r="F1100" s="266" t="s">
        <v>122</v>
      </c>
      <c r="G1100" s="262" t="s">
        <v>35</v>
      </c>
      <c r="H1100" s="252"/>
      <c r="I1100" s="252">
        <v>870000</v>
      </c>
      <c r="J1100" s="253">
        <v>101691.02</v>
      </c>
      <c r="K1100" s="340">
        <f t="shared" si="10"/>
        <v>0.11688622988505748</v>
      </c>
    </row>
    <row r="1101" spans="1:11" s="209" customFormat="1" ht="13.5">
      <c r="A1101" s="210"/>
      <c r="B1101" s="212"/>
      <c r="C1101" s="210"/>
      <c r="D1101" s="212"/>
      <c r="E1101" s="210">
        <v>273</v>
      </c>
      <c r="F1101" s="266" t="s">
        <v>124</v>
      </c>
      <c r="G1101" s="251" t="s">
        <v>38</v>
      </c>
      <c r="H1101" s="252">
        <v>300000</v>
      </c>
      <c r="I1101" s="252">
        <v>200000</v>
      </c>
      <c r="J1101" s="253"/>
      <c r="K1101" s="340">
        <f t="shared" si="10"/>
        <v>0</v>
      </c>
    </row>
    <row r="1102" spans="1:11" s="209" customFormat="1" ht="13.5">
      <c r="A1102" s="210"/>
      <c r="B1102" s="212"/>
      <c r="C1102" s="210"/>
      <c r="D1102" s="212"/>
      <c r="E1102" s="210">
        <v>274</v>
      </c>
      <c r="F1102" s="266" t="s">
        <v>786</v>
      </c>
      <c r="G1102" s="251" t="s">
        <v>787</v>
      </c>
      <c r="H1102" s="252">
        <v>300000</v>
      </c>
      <c r="I1102" s="252">
        <v>525000</v>
      </c>
      <c r="J1102" s="253">
        <v>525000</v>
      </c>
      <c r="K1102" s="340">
        <f t="shared" si="10"/>
        <v>1</v>
      </c>
    </row>
    <row r="1103" spans="1:11" s="209" customFormat="1" ht="13.5">
      <c r="A1103" s="210"/>
      <c r="B1103" s="212"/>
      <c r="C1103" s="210"/>
      <c r="D1103" s="212"/>
      <c r="E1103" s="210"/>
      <c r="F1103" s="278"/>
      <c r="G1103" s="251" t="s">
        <v>397</v>
      </c>
      <c r="H1103" s="252"/>
      <c r="I1103" s="264"/>
      <c r="J1103" s="265"/>
      <c r="K1103" s="340"/>
    </row>
    <row r="1104" spans="1:11" s="209" customFormat="1" ht="13.5">
      <c r="A1104" s="210"/>
      <c r="B1104" s="212"/>
      <c r="C1104" s="210"/>
      <c r="D1104" s="212"/>
      <c r="E1104" s="210"/>
      <c r="F1104" s="266" t="s">
        <v>14</v>
      </c>
      <c r="G1104" s="251" t="s">
        <v>19</v>
      </c>
      <c r="H1104" s="252"/>
      <c r="I1104" s="264">
        <f>I1090+I1093+I1094+I1095+I1096+I1097+I1098+I1099+I1100+I1101+I1102+I1091+I1092</f>
        <v>14301127</v>
      </c>
      <c r="J1104" s="264">
        <f>J1090+J1093+J1094+J1095+J1096+J1097+J1098+J1099+J1100+J1101+J1102+J1091+J1092</f>
        <v>2367261.9100000006</v>
      </c>
      <c r="K1104" s="340">
        <f>J1104/I1104</f>
        <v>0.16552974531307921</v>
      </c>
    </row>
    <row r="1105" spans="1:11" s="209" customFormat="1" ht="13.5">
      <c r="A1105" s="210"/>
      <c r="B1105" s="212"/>
      <c r="C1105" s="210"/>
      <c r="D1105" s="212"/>
      <c r="E1105" s="210"/>
      <c r="F1105" s="266" t="s">
        <v>111</v>
      </c>
      <c r="G1105" s="251" t="s">
        <v>331</v>
      </c>
      <c r="H1105" s="252"/>
      <c r="I1105" s="264"/>
      <c r="J1105" s="265"/>
      <c r="K1105" s="340"/>
    </row>
    <row r="1106" spans="1:11" s="209" customFormat="1" ht="13.5">
      <c r="A1106" s="210"/>
      <c r="B1106" s="212"/>
      <c r="C1106" s="210"/>
      <c r="D1106" s="212"/>
      <c r="E1106" s="210"/>
      <c r="F1106" s="266"/>
      <c r="G1106" s="251" t="s">
        <v>396</v>
      </c>
      <c r="H1106" s="252"/>
      <c r="I1106" s="264"/>
      <c r="J1106" s="265"/>
      <c r="K1106" s="340"/>
    </row>
    <row r="1107" spans="1:11" s="209" customFormat="1" ht="13.5">
      <c r="A1107" s="210"/>
      <c r="B1107" s="212"/>
      <c r="C1107" s="210"/>
      <c r="D1107" s="212"/>
      <c r="E1107" s="210"/>
      <c r="F1107" s="266" t="s">
        <v>14</v>
      </c>
      <c r="G1107" s="251" t="s">
        <v>19</v>
      </c>
      <c r="H1107" s="252"/>
      <c r="I1107" s="264">
        <f>I1104</f>
        <v>14301127</v>
      </c>
      <c r="J1107" s="264">
        <f>J1104</f>
        <v>2367261.9100000006</v>
      </c>
      <c r="K1107" s="340">
        <f>J1107/I1107</f>
        <v>0.16552974531307921</v>
      </c>
    </row>
    <row r="1108" spans="1:11" s="209" customFormat="1" ht="13.5">
      <c r="A1108" s="210"/>
      <c r="B1108" s="212"/>
      <c r="C1108" s="210"/>
      <c r="D1108" s="212"/>
      <c r="E1108" s="210"/>
      <c r="F1108" s="266" t="s">
        <v>111</v>
      </c>
      <c r="G1108" s="251" t="s">
        <v>331</v>
      </c>
      <c r="H1108" s="252"/>
      <c r="I1108" s="264"/>
      <c r="J1108" s="265"/>
      <c r="K1108" s="340"/>
    </row>
    <row r="1109" spans="1:11" s="209" customFormat="1" ht="13.5">
      <c r="A1109" s="210"/>
      <c r="B1109" s="212"/>
      <c r="C1109" s="210"/>
      <c r="D1109" s="212"/>
      <c r="E1109" s="210"/>
      <c r="F1109" s="266"/>
      <c r="G1109" s="251" t="s">
        <v>470</v>
      </c>
      <c r="H1109" s="252"/>
      <c r="I1109" s="264">
        <f>I1104</f>
        <v>14301127</v>
      </c>
      <c r="J1109" s="264">
        <f>J1104</f>
        <v>2367261.9100000006</v>
      </c>
      <c r="K1109" s="340">
        <f>J1109/I1109</f>
        <v>0.16552974531307921</v>
      </c>
    </row>
    <row r="1110" spans="1:11" s="209" customFormat="1" ht="13.5">
      <c r="A1110" s="210"/>
      <c r="B1110" s="205"/>
      <c r="C1110" s="203"/>
      <c r="D1110" s="205" t="s">
        <v>391</v>
      </c>
      <c r="E1110" s="203"/>
      <c r="F1110" s="278"/>
      <c r="G1110" s="207" t="s">
        <v>393</v>
      </c>
      <c r="H1110" s="252"/>
      <c r="I1110" s="252"/>
      <c r="J1110" s="253"/>
      <c r="K1110" s="340"/>
    </row>
    <row r="1111" spans="1:11" s="209" customFormat="1" ht="13.5">
      <c r="A1111" s="210"/>
      <c r="B1111" s="212"/>
      <c r="C1111" s="210"/>
      <c r="D1111" s="205"/>
      <c r="E1111" s="203"/>
      <c r="F1111" s="278"/>
      <c r="G1111" s="207" t="s">
        <v>361</v>
      </c>
      <c r="H1111" s="252"/>
      <c r="I1111" s="252"/>
      <c r="J1111" s="253"/>
      <c r="K1111" s="340"/>
    </row>
    <row r="1112" spans="1:11" s="209" customFormat="1" ht="13.5">
      <c r="A1112" s="210"/>
      <c r="B1112" s="212"/>
      <c r="C1112" s="210"/>
      <c r="D1112" s="205" t="s">
        <v>395</v>
      </c>
      <c r="E1112" s="203"/>
      <c r="F1112" s="278"/>
      <c r="G1112" s="207" t="s">
        <v>654</v>
      </c>
      <c r="H1112" s="252"/>
      <c r="I1112" s="252"/>
      <c r="J1112" s="253"/>
      <c r="K1112" s="340"/>
    </row>
    <row r="1113" spans="1:11" s="209" customFormat="1" ht="13.5">
      <c r="A1113" s="210"/>
      <c r="B1113" s="205"/>
      <c r="C1113" s="203">
        <v>473</v>
      </c>
      <c r="D1113" s="212"/>
      <c r="E1113" s="210"/>
      <c r="F1113" s="266"/>
      <c r="G1113" s="207" t="s">
        <v>217</v>
      </c>
      <c r="H1113" s="252"/>
      <c r="I1113" s="252"/>
      <c r="J1113" s="253"/>
      <c r="K1113" s="340"/>
    </row>
    <row r="1114" spans="1:11" s="209" customFormat="1" ht="13.5">
      <c r="A1114" s="210"/>
      <c r="B1114" s="205"/>
      <c r="C1114" s="203"/>
      <c r="D1114" s="212"/>
      <c r="E1114" s="210">
        <v>275</v>
      </c>
      <c r="F1114" s="266" t="s">
        <v>91</v>
      </c>
      <c r="G1114" s="271" t="s">
        <v>22</v>
      </c>
      <c r="H1114" s="252"/>
      <c r="I1114" s="252"/>
      <c r="J1114" s="253"/>
      <c r="K1114" s="340"/>
    </row>
    <row r="1115" spans="1:11" s="209" customFormat="1" ht="13.5">
      <c r="A1115" s="210"/>
      <c r="B1115" s="205"/>
      <c r="C1115" s="203"/>
      <c r="D1115" s="212"/>
      <c r="E1115" s="210">
        <v>276</v>
      </c>
      <c r="F1115" s="266" t="s">
        <v>120</v>
      </c>
      <c r="G1115" s="271" t="s">
        <v>55</v>
      </c>
      <c r="H1115" s="252">
        <v>150000</v>
      </c>
      <c r="I1115" s="252">
        <v>400000</v>
      </c>
      <c r="J1115" s="253"/>
      <c r="K1115" s="340">
        <f>J1115/I1115</f>
        <v>0</v>
      </c>
    </row>
    <row r="1116" spans="1:11" s="209" customFormat="1" ht="13.5">
      <c r="A1116" s="210"/>
      <c r="B1116" s="205"/>
      <c r="C1116" s="203"/>
      <c r="D1116" s="212"/>
      <c r="E1116" s="210">
        <v>277</v>
      </c>
      <c r="F1116" s="266" t="s">
        <v>121</v>
      </c>
      <c r="G1116" s="262" t="s">
        <v>127</v>
      </c>
      <c r="H1116" s="252">
        <v>1430000</v>
      </c>
      <c r="I1116" s="252">
        <v>3800000</v>
      </c>
      <c r="J1116" s="253">
        <v>970568.13</v>
      </c>
      <c r="K1116" s="340">
        <f>J1116/I1116</f>
        <v>0.25541266578947369</v>
      </c>
    </row>
    <row r="1117" spans="1:11" s="209" customFormat="1" ht="13.5">
      <c r="A1117" s="210"/>
      <c r="B1117" s="205"/>
      <c r="C1117" s="203"/>
      <c r="D1117" s="212"/>
      <c r="E1117" s="210">
        <v>278</v>
      </c>
      <c r="F1117" s="266" t="s">
        <v>98</v>
      </c>
      <c r="G1117" s="262" t="s">
        <v>33</v>
      </c>
      <c r="H1117" s="252"/>
      <c r="I1117" s="252">
        <v>2400000</v>
      </c>
      <c r="J1117" s="253">
        <v>768728</v>
      </c>
      <c r="K1117" s="340">
        <f>J1117/I1117</f>
        <v>0.32030333333333333</v>
      </c>
    </row>
    <row r="1118" spans="1:11" s="209" customFormat="1" ht="13.5">
      <c r="A1118" s="210"/>
      <c r="B1118" s="205"/>
      <c r="C1118" s="203"/>
      <c r="D1118" s="212"/>
      <c r="E1118" s="210"/>
      <c r="F1118" s="266"/>
      <c r="G1118" s="251" t="s">
        <v>397</v>
      </c>
      <c r="H1118" s="252"/>
      <c r="I1118" s="264"/>
      <c r="J1118" s="265"/>
      <c r="K1118" s="340"/>
    </row>
    <row r="1119" spans="1:11" s="209" customFormat="1" ht="13.5">
      <c r="A1119" s="210"/>
      <c r="B1119" s="205"/>
      <c r="C1119" s="203"/>
      <c r="D1119" s="212"/>
      <c r="E1119" s="210"/>
      <c r="F1119" s="266" t="s">
        <v>14</v>
      </c>
      <c r="G1119" s="251" t="s">
        <v>19</v>
      </c>
      <c r="H1119" s="252"/>
      <c r="I1119" s="264">
        <f>I1114+I1115+I1116+I1117</f>
        <v>6600000</v>
      </c>
      <c r="J1119" s="264">
        <f>J1114+J1115+J1116+J1117</f>
        <v>1739296.13</v>
      </c>
      <c r="K1119" s="340">
        <f>J1119/I1119</f>
        <v>0.26352971666666664</v>
      </c>
    </row>
    <row r="1120" spans="1:11" s="209" customFormat="1" ht="13.5">
      <c r="A1120" s="210"/>
      <c r="B1120" s="205"/>
      <c r="C1120" s="203"/>
      <c r="D1120" s="212"/>
      <c r="E1120" s="210"/>
      <c r="F1120" s="266" t="s">
        <v>111</v>
      </c>
      <c r="G1120" s="251" t="s">
        <v>325</v>
      </c>
      <c r="H1120" s="252"/>
      <c r="I1120" s="264"/>
      <c r="J1120" s="265"/>
      <c r="K1120" s="340"/>
    </row>
    <row r="1121" spans="1:11" s="209" customFormat="1" ht="13.5">
      <c r="A1121" s="210"/>
      <c r="B1121" s="205"/>
      <c r="C1121" s="203"/>
      <c r="D1121" s="212"/>
      <c r="E1121" s="210"/>
      <c r="F1121" s="266"/>
      <c r="G1121" s="251" t="s">
        <v>398</v>
      </c>
      <c r="H1121" s="252"/>
      <c r="I1121" s="264"/>
      <c r="J1121" s="265"/>
      <c r="K1121" s="340"/>
    </row>
    <row r="1122" spans="1:11" s="209" customFormat="1" ht="13.5">
      <c r="A1122" s="210"/>
      <c r="B1122" s="205"/>
      <c r="C1122" s="203"/>
      <c r="D1122" s="212"/>
      <c r="E1122" s="210"/>
      <c r="F1122" s="266" t="s">
        <v>14</v>
      </c>
      <c r="G1122" s="251" t="s">
        <v>19</v>
      </c>
      <c r="H1122" s="252"/>
      <c r="I1122" s="264">
        <f>I1119</f>
        <v>6600000</v>
      </c>
      <c r="J1122" s="264">
        <f>J1119</f>
        <v>1739296.13</v>
      </c>
      <c r="K1122" s="340">
        <f>J1122/I1122</f>
        <v>0.26352971666666664</v>
      </c>
    </row>
    <row r="1123" spans="1:11" s="209" customFormat="1" ht="13.5">
      <c r="A1123" s="210"/>
      <c r="B1123" s="205"/>
      <c r="C1123" s="203"/>
      <c r="D1123" s="212"/>
      <c r="E1123" s="210"/>
      <c r="F1123" s="266" t="s">
        <v>111</v>
      </c>
      <c r="G1123" s="251" t="s">
        <v>325</v>
      </c>
      <c r="H1123" s="252"/>
      <c r="I1123" s="264"/>
      <c r="J1123" s="265"/>
      <c r="K1123" s="340"/>
    </row>
    <row r="1124" spans="1:11" s="209" customFormat="1" ht="13.5">
      <c r="A1124" s="210"/>
      <c r="B1124" s="205"/>
      <c r="C1124" s="203"/>
      <c r="D1124" s="205"/>
      <c r="E1124" s="203"/>
      <c r="F1124" s="278"/>
      <c r="G1124" s="295" t="s">
        <v>512</v>
      </c>
      <c r="H1124" s="252"/>
      <c r="I1124" s="280">
        <f>I1119</f>
        <v>6600000</v>
      </c>
      <c r="J1124" s="280">
        <f>J1119</f>
        <v>1739296.13</v>
      </c>
      <c r="K1124" s="340">
        <f>J1124/I1124</f>
        <v>0.26352971666666664</v>
      </c>
    </row>
    <row r="1125" spans="1:11" s="209" customFormat="1" ht="13.5">
      <c r="A1125" s="210"/>
      <c r="B1125" s="205"/>
      <c r="C1125" s="203"/>
      <c r="D1125" s="212"/>
      <c r="E1125" s="210"/>
      <c r="F1125" s="266"/>
      <c r="G1125" s="251" t="s">
        <v>397</v>
      </c>
      <c r="H1125" s="252"/>
      <c r="I1125" s="252"/>
      <c r="J1125" s="253"/>
      <c r="K1125" s="340"/>
    </row>
    <row r="1126" spans="1:11" s="209" customFormat="1" ht="16.5" customHeight="1">
      <c r="A1126" s="210"/>
      <c r="B1126" s="205"/>
      <c r="C1126" s="203"/>
      <c r="D1126" s="212"/>
      <c r="E1126" s="210"/>
      <c r="F1126" s="266" t="s">
        <v>14</v>
      </c>
      <c r="G1126" s="251" t="s">
        <v>19</v>
      </c>
      <c r="H1126" s="252" t="e">
        <f>H1090+#REF!+H1093+H1094+H1095+H1096+H1097+H1098+H1099+H1101+H1102</f>
        <v>#REF!</v>
      </c>
      <c r="I1126" s="280">
        <f>I1127</f>
        <v>20901127</v>
      </c>
      <c r="J1126" s="280">
        <f>J1127</f>
        <v>4106558.0400000005</v>
      </c>
      <c r="K1126" s="340">
        <f>J1126/I1126</f>
        <v>0.19647543598964787</v>
      </c>
    </row>
    <row r="1127" spans="1:11" s="209" customFormat="1" ht="13.5">
      <c r="A1127" s="210"/>
      <c r="B1127" s="205"/>
      <c r="C1127" s="203"/>
      <c r="D1127" s="212"/>
      <c r="E1127" s="210"/>
      <c r="F1127" s="266"/>
      <c r="G1127" s="251" t="s">
        <v>399</v>
      </c>
      <c r="H1127" s="252"/>
      <c r="I1127" s="280">
        <f>I1104+I1119</f>
        <v>20901127</v>
      </c>
      <c r="J1127" s="280">
        <f>J1104+J1119</f>
        <v>4106558.0400000005</v>
      </c>
      <c r="K1127" s="340">
        <f>J1127/I1127</f>
        <v>0.19647543598964787</v>
      </c>
    </row>
    <row r="1128" spans="1:11" s="209" customFormat="1" ht="13.5">
      <c r="A1128" s="210"/>
      <c r="B1128" s="205"/>
      <c r="C1128" s="203"/>
      <c r="D1128" s="212"/>
      <c r="E1128" s="210"/>
      <c r="F1128" s="266"/>
      <c r="G1128" s="251" t="s">
        <v>712</v>
      </c>
      <c r="H1128" s="252"/>
      <c r="I1128" s="280"/>
      <c r="J1128" s="253"/>
      <c r="K1128" s="340"/>
    </row>
    <row r="1129" spans="1:11" s="209" customFormat="1" ht="18" customHeight="1">
      <c r="A1129" s="210"/>
      <c r="B1129" s="212"/>
      <c r="C1129" s="210"/>
      <c r="D1129" s="212"/>
      <c r="E1129" s="210"/>
      <c r="F1129" s="266" t="s">
        <v>14</v>
      </c>
      <c r="G1129" s="251" t="s">
        <v>19</v>
      </c>
      <c r="H1129" s="252"/>
      <c r="I1129" s="280"/>
      <c r="J1129" s="281"/>
      <c r="K1129" s="340"/>
    </row>
    <row r="1130" spans="1:11" s="209" customFormat="1" ht="13.5">
      <c r="A1130" s="210"/>
      <c r="B1130" s="212"/>
      <c r="C1130" s="210"/>
      <c r="D1130" s="212"/>
      <c r="E1130" s="210"/>
      <c r="F1130" s="266"/>
      <c r="G1130" s="251" t="s">
        <v>708</v>
      </c>
      <c r="H1130" s="252"/>
      <c r="I1130" s="280"/>
      <c r="J1130" s="281"/>
      <c r="K1130" s="340"/>
    </row>
    <row r="1131" spans="1:11" s="209" customFormat="1" ht="13.5">
      <c r="A1131" s="203"/>
      <c r="B1131" s="205"/>
      <c r="C1131" s="203"/>
      <c r="D1131" s="205"/>
      <c r="E1131" s="203"/>
      <c r="F1131" s="266"/>
      <c r="G1131" s="251" t="s">
        <v>400</v>
      </c>
      <c r="H1131" s="252"/>
      <c r="I1131" s="264"/>
      <c r="J1131" s="265"/>
      <c r="K1131" s="340"/>
    </row>
    <row r="1132" spans="1:11" s="209" customFormat="1" ht="17.25" customHeight="1">
      <c r="A1132" s="203"/>
      <c r="B1132" s="205"/>
      <c r="C1132" s="203"/>
      <c r="D1132" s="205"/>
      <c r="E1132" s="203"/>
      <c r="F1132" s="266" t="s">
        <v>14</v>
      </c>
      <c r="G1132" s="251" t="s">
        <v>19</v>
      </c>
      <c r="H1132" s="252"/>
      <c r="I1132" s="264">
        <f>I1104+I1119</f>
        <v>20901127</v>
      </c>
      <c r="J1132" s="264">
        <f>J1104+J1119</f>
        <v>4106558.0400000005</v>
      </c>
      <c r="K1132" s="340">
        <f>J1132/I1132</f>
        <v>0.19647543598964787</v>
      </c>
    </row>
    <row r="1133" spans="1:11" s="209" customFormat="1" ht="13.5">
      <c r="A1133" s="203"/>
      <c r="B1133" s="205"/>
      <c r="C1133" s="203"/>
      <c r="D1133" s="205"/>
      <c r="E1133" s="203"/>
      <c r="F1133" s="266"/>
      <c r="G1133" s="251" t="s">
        <v>601</v>
      </c>
      <c r="H1133" s="252"/>
      <c r="I1133" s="264">
        <f>+I1132</f>
        <v>20901127</v>
      </c>
      <c r="J1133" s="264">
        <f>+J1132</f>
        <v>4106558.0400000005</v>
      </c>
      <c r="K1133" s="340">
        <f>J1133/I1133</f>
        <v>0.19647543598964787</v>
      </c>
    </row>
    <row r="1134" spans="1:11" s="209" customFormat="1" ht="13.5">
      <c r="A1134" s="203"/>
      <c r="B1134" s="205"/>
      <c r="C1134" s="203"/>
      <c r="D1134" s="205"/>
      <c r="E1134" s="203"/>
      <c r="F1134" s="266"/>
      <c r="G1134" s="251" t="s">
        <v>655</v>
      </c>
      <c r="H1134" s="252"/>
      <c r="I1134" s="264">
        <f>I1133</f>
        <v>20901127</v>
      </c>
      <c r="J1134" s="264">
        <f>J1133</f>
        <v>4106558.0400000005</v>
      </c>
      <c r="K1134" s="340">
        <f>J1134/I1134</f>
        <v>0.19647543598964787</v>
      </c>
    </row>
    <row r="1135" spans="1:11" s="209" customFormat="1" ht="13.5">
      <c r="A1135" s="210"/>
      <c r="B1135" s="205"/>
      <c r="C1135" s="203">
        <v>540</v>
      </c>
      <c r="D1135" s="212"/>
      <c r="E1135" s="210"/>
      <c r="F1135" s="266"/>
      <c r="G1135" s="207" t="s">
        <v>245</v>
      </c>
      <c r="H1135" s="252"/>
      <c r="I1135" s="252"/>
      <c r="J1135" s="253"/>
      <c r="K1135" s="340"/>
    </row>
    <row r="1136" spans="1:11" s="209" customFormat="1" ht="13.5">
      <c r="A1136" s="210"/>
      <c r="B1136" s="212"/>
      <c r="C1136" s="210"/>
      <c r="D1136" s="205" t="s">
        <v>646</v>
      </c>
      <c r="E1136" s="203"/>
      <c r="F1136" s="278"/>
      <c r="G1136" s="207" t="s">
        <v>645</v>
      </c>
      <c r="H1136" s="252"/>
      <c r="I1136" s="252"/>
      <c r="J1136" s="253"/>
      <c r="K1136" s="340"/>
    </row>
    <row r="1137" spans="1:11" s="209" customFormat="1" ht="13.5">
      <c r="A1137" s="210"/>
      <c r="B1137" s="212"/>
      <c r="C1137" s="210"/>
      <c r="D1137" s="205"/>
      <c r="E1137" s="203"/>
      <c r="F1137" s="278"/>
      <c r="G1137" s="207" t="s">
        <v>376</v>
      </c>
      <c r="H1137" s="252"/>
      <c r="I1137" s="252"/>
      <c r="J1137" s="253"/>
      <c r="K1137" s="340"/>
    </row>
    <row r="1138" spans="1:11" s="209" customFormat="1" ht="13.5">
      <c r="A1138" s="210"/>
      <c r="B1138" s="212"/>
      <c r="C1138" s="210"/>
      <c r="D1138" s="205" t="s">
        <v>657</v>
      </c>
      <c r="E1138" s="203"/>
      <c r="F1138" s="278"/>
      <c r="G1138" s="207" t="s">
        <v>656</v>
      </c>
      <c r="H1138" s="252"/>
      <c r="I1138" s="252"/>
      <c r="J1138" s="253"/>
      <c r="K1138" s="340"/>
    </row>
    <row r="1139" spans="1:11" s="209" customFormat="1" ht="13.5">
      <c r="A1139" s="210"/>
      <c r="B1139" s="212"/>
      <c r="C1139" s="210"/>
      <c r="D1139" s="212"/>
      <c r="E1139" s="210">
        <v>279</v>
      </c>
      <c r="F1139" s="266" t="s">
        <v>96</v>
      </c>
      <c r="G1139" s="251" t="s">
        <v>244</v>
      </c>
      <c r="H1139" s="252">
        <v>15000000</v>
      </c>
      <c r="I1139" s="252">
        <v>19646000</v>
      </c>
      <c r="J1139" s="253">
        <v>1628013.56</v>
      </c>
      <c r="K1139" s="340">
        <f>J1139/I1139</f>
        <v>8.2867431538226607E-2</v>
      </c>
    </row>
    <row r="1140" spans="1:11" s="209" customFormat="1" ht="13.5">
      <c r="A1140" s="210"/>
      <c r="B1140" s="204"/>
      <c r="C1140" s="203"/>
      <c r="D1140" s="205"/>
      <c r="E1140" s="270"/>
      <c r="F1140" s="266"/>
      <c r="G1140" s="251" t="s">
        <v>151</v>
      </c>
      <c r="H1140" s="252"/>
      <c r="I1140" s="264"/>
      <c r="J1140" s="265"/>
      <c r="K1140" s="340"/>
    </row>
    <row r="1141" spans="1:11" s="209" customFormat="1" ht="13.5">
      <c r="A1141" s="210"/>
      <c r="B1141" s="204"/>
      <c r="C1141" s="203"/>
      <c r="D1141" s="205"/>
      <c r="E1141" s="270"/>
      <c r="F1141" s="266" t="s">
        <v>14</v>
      </c>
      <c r="G1141" s="251" t="s">
        <v>19</v>
      </c>
      <c r="H1141" s="252">
        <f>H1139</f>
        <v>15000000</v>
      </c>
      <c r="I1141" s="264">
        <f>I1139</f>
        <v>19646000</v>
      </c>
      <c r="J1141" s="264">
        <f>J1139</f>
        <v>1628013.56</v>
      </c>
      <c r="K1141" s="340">
        <f>J1141/I1141</f>
        <v>8.2867431538226607E-2</v>
      </c>
    </row>
    <row r="1142" spans="1:11" s="209" customFormat="1" ht="13.5">
      <c r="A1142" s="210"/>
      <c r="B1142" s="204"/>
      <c r="C1142" s="203"/>
      <c r="D1142" s="205"/>
      <c r="E1142" s="270"/>
      <c r="F1142" s="266"/>
      <c r="G1142" s="251" t="s">
        <v>152</v>
      </c>
      <c r="H1142" s="252"/>
      <c r="I1142" s="264">
        <f>I1141</f>
        <v>19646000</v>
      </c>
      <c r="J1142" s="264">
        <f>J1141</f>
        <v>1628013.56</v>
      </c>
      <c r="K1142" s="340">
        <f>J1142/I1142</f>
        <v>8.2867431538226607E-2</v>
      </c>
    </row>
    <row r="1143" spans="1:11" s="209" customFormat="1" ht="27">
      <c r="A1143" s="210"/>
      <c r="B1143" s="204"/>
      <c r="C1143" s="203"/>
      <c r="D1143" s="205"/>
      <c r="E1143" s="270"/>
      <c r="F1143" s="263"/>
      <c r="G1143" s="262" t="s">
        <v>484</v>
      </c>
      <c r="H1143" s="252"/>
      <c r="I1143" s="264"/>
      <c r="J1143" s="265"/>
      <c r="K1143" s="340"/>
    </row>
    <row r="1144" spans="1:11" s="209" customFormat="1" ht="13.5">
      <c r="A1144" s="210"/>
      <c r="B1144" s="204"/>
      <c r="C1144" s="203"/>
      <c r="D1144" s="205"/>
      <c r="E1144" s="270"/>
      <c r="F1144" s="263" t="s">
        <v>14</v>
      </c>
      <c r="G1144" s="262" t="s">
        <v>15</v>
      </c>
      <c r="H1144" s="252"/>
      <c r="I1144" s="264"/>
      <c r="J1144" s="265"/>
      <c r="K1144" s="340"/>
    </row>
    <row r="1145" spans="1:11" s="209" customFormat="1" ht="13.5">
      <c r="A1145" s="210"/>
      <c r="B1145" s="204"/>
      <c r="C1145" s="203"/>
      <c r="D1145" s="205"/>
      <c r="E1145" s="270"/>
      <c r="F1145" s="263"/>
      <c r="G1145" s="262" t="s">
        <v>415</v>
      </c>
      <c r="H1145" s="252"/>
      <c r="I1145" s="264"/>
      <c r="J1145" s="265"/>
      <c r="K1145" s="340"/>
    </row>
    <row r="1146" spans="1:11" s="209" customFormat="1" ht="13.5">
      <c r="A1146" s="210"/>
      <c r="B1146" s="211"/>
      <c r="C1146" s="210"/>
      <c r="D1146" s="212"/>
      <c r="E1146" s="210"/>
      <c r="F1146" s="266" t="s">
        <v>14</v>
      </c>
      <c r="G1146" s="251" t="s">
        <v>19</v>
      </c>
      <c r="H1146" s="252">
        <f>H1141</f>
        <v>15000000</v>
      </c>
      <c r="I1146" s="264">
        <f>I1141</f>
        <v>19646000</v>
      </c>
      <c r="J1146" s="264">
        <f>J1141</f>
        <v>1628013.56</v>
      </c>
      <c r="K1146" s="340">
        <f>J1146/I1146</f>
        <v>8.2867431538226607E-2</v>
      </c>
    </row>
    <row r="1147" spans="1:11" s="209" customFormat="1" ht="13.5">
      <c r="A1147" s="210"/>
      <c r="B1147" s="212"/>
      <c r="C1147" s="210"/>
      <c r="D1147" s="212"/>
      <c r="E1147" s="210"/>
      <c r="F1147" s="266"/>
      <c r="G1147" s="251" t="s">
        <v>658</v>
      </c>
      <c r="H1147" s="252" t="e">
        <f>#REF!</f>
        <v>#REF!</v>
      </c>
      <c r="I1147" s="264">
        <f>I1141</f>
        <v>19646000</v>
      </c>
      <c r="J1147" s="264">
        <f>J1141</f>
        <v>1628013.56</v>
      </c>
      <c r="K1147" s="340">
        <f>J1147/I1147</f>
        <v>8.2867431538226607E-2</v>
      </c>
    </row>
    <row r="1148" spans="1:11" s="209" customFormat="1" ht="13.5">
      <c r="A1148" s="210"/>
      <c r="B1148" s="212"/>
      <c r="C1148" s="210"/>
      <c r="D1148" s="212"/>
      <c r="E1148" s="210"/>
      <c r="F1148" s="266"/>
      <c r="G1148" s="296" t="s">
        <v>597</v>
      </c>
      <c r="H1148" s="252"/>
      <c r="I1148" s="264"/>
      <c r="J1148" s="265"/>
      <c r="K1148" s="340"/>
    </row>
    <row r="1149" spans="1:11" s="209" customFormat="1" ht="13.5">
      <c r="A1149" s="210"/>
      <c r="B1149" s="212"/>
      <c r="C1149" s="210"/>
      <c r="D1149" s="212"/>
      <c r="E1149" s="210"/>
      <c r="F1149" s="266"/>
      <c r="G1149" s="296" t="s">
        <v>355</v>
      </c>
      <c r="H1149" s="252"/>
      <c r="I1149" s="264"/>
      <c r="J1149" s="265"/>
      <c r="K1149" s="340"/>
    </row>
    <row r="1150" spans="1:11" s="209" customFormat="1" ht="13.5">
      <c r="A1150" s="210"/>
      <c r="B1150" s="212"/>
      <c r="C1150" s="210"/>
      <c r="D1150" s="326" t="s">
        <v>598</v>
      </c>
      <c r="E1150" s="210"/>
      <c r="F1150" s="266"/>
      <c r="G1150" s="296" t="s">
        <v>810</v>
      </c>
      <c r="H1150" s="252"/>
      <c r="I1150" s="264"/>
      <c r="J1150" s="265"/>
      <c r="K1150" s="340"/>
    </row>
    <row r="1151" spans="1:11" s="209" customFormat="1" ht="13.5">
      <c r="A1151" s="210"/>
      <c r="B1151" s="212"/>
      <c r="C1151" s="322">
        <v>430</v>
      </c>
      <c r="D1151" s="326"/>
      <c r="E1151" s="210"/>
      <c r="F1151" s="266"/>
      <c r="G1151" s="296" t="s">
        <v>661</v>
      </c>
      <c r="H1151" s="252"/>
      <c r="I1151" s="264"/>
      <c r="J1151" s="265"/>
      <c r="K1151" s="340"/>
    </row>
    <row r="1152" spans="1:11" s="209" customFormat="1" ht="13.5">
      <c r="A1152" s="210"/>
      <c r="B1152" s="212"/>
      <c r="C1152" s="210"/>
      <c r="D1152" s="212"/>
      <c r="E1152" s="210">
        <v>280</v>
      </c>
      <c r="F1152" s="266" t="s">
        <v>121</v>
      </c>
      <c r="G1152" s="251" t="s">
        <v>11</v>
      </c>
      <c r="H1152" s="252"/>
      <c r="I1152" s="267">
        <v>1000000</v>
      </c>
      <c r="J1152" s="265"/>
      <c r="K1152" s="340">
        <f>J1152/I1152</f>
        <v>0</v>
      </c>
    </row>
    <row r="1153" spans="1:19" s="209" customFormat="1" ht="13.5">
      <c r="A1153" s="210"/>
      <c r="B1153" s="212"/>
      <c r="C1153" s="210"/>
      <c r="D1153" s="212"/>
      <c r="E1153" s="210">
        <v>281</v>
      </c>
      <c r="F1153" s="266" t="s">
        <v>98</v>
      </c>
      <c r="G1153" s="251" t="s">
        <v>33</v>
      </c>
      <c r="H1153" s="252"/>
      <c r="I1153" s="267">
        <v>500000</v>
      </c>
      <c r="J1153" s="265"/>
      <c r="K1153" s="340">
        <f>J1153/I1153</f>
        <v>0</v>
      </c>
    </row>
    <row r="1154" spans="1:19" s="209" customFormat="1" ht="13.5">
      <c r="A1154" s="210"/>
      <c r="B1154" s="212"/>
      <c r="C1154" s="210"/>
      <c r="D1154" s="212"/>
      <c r="E1154" s="210">
        <v>282</v>
      </c>
      <c r="F1154" s="266" t="s">
        <v>97</v>
      </c>
      <c r="G1154" s="251" t="s">
        <v>37</v>
      </c>
      <c r="H1154" s="252"/>
      <c r="I1154" s="267"/>
      <c r="J1154" s="265"/>
      <c r="K1154" s="340"/>
    </row>
    <row r="1155" spans="1:19" s="209" customFormat="1" ht="13.5">
      <c r="A1155" s="210"/>
      <c r="B1155" s="212"/>
      <c r="C1155" s="210"/>
      <c r="D1155" s="212"/>
      <c r="E1155" s="210">
        <v>283</v>
      </c>
      <c r="F1155" s="266" t="s">
        <v>124</v>
      </c>
      <c r="G1155" s="251" t="s">
        <v>38</v>
      </c>
      <c r="H1155" s="252"/>
      <c r="I1155" s="264"/>
      <c r="J1155" s="265"/>
      <c r="K1155" s="340"/>
    </row>
    <row r="1156" spans="1:19" s="209" customFormat="1" ht="27">
      <c r="A1156" s="210"/>
      <c r="B1156" s="212"/>
      <c r="C1156" s="210"/>
      <c r="D1156" s="212"/>
      <c r="E1156" s="210"/>
      <c r="F1156" s="266"/>
      <c r="G1156" s="262" t="s">
        <v>405</v>
      </c>
      <c r="H1156" s="252"/>
      <c r="I1156" s="264"/>
      <c r="J1156" s="265"/>
      <c r="K1156" s="340"/>
    </row>
    <row r="1157" spans="1:19" s="209" customFormat="1" ht="13.5">
      <c r="A1157" s="210"/>
      <c r="B1157" s="212"/>
      <c r="C1157" s="210"/>
      <c r="D1157" s="212"/>
      <c r="E1157" s="210"/>
      <c r="F1157" s="266" t="s">
        <v>14</v>
      </c>
      <c r="G1157" s="262" t="s">
        <v>15</v>
      </c>
      <c r="H1157" s="252"/>
      <c r="I1157" s="264">
        <f>I1152+I1153+I1154+I1155</f>
        <v>1500000</v>
      </c>
      <c r="J1157" s="264">
        <f>J1152+J1153+J1154+J1155</f>
        <v>0</v>
      </c>
      <c r="K1157" s="340">
        <f>J1157/I1157</f>
        <v>0</v>
      </c>
    </row>
    <row r="1158" spans="1:19" s="209" customFormat="1" ht="13.5">
      <c r="A1158" s="210"/>
      <c r="B1158" s="212"/>
      <c r="C1158" s="210"/>
      <c r="D1158" s="212"/>
      <c r="E1158" s="210"/>
      <c r="F1158" s="266"/>
      <c r="G1158" s="262" t="s">
        <v>600</v>
      </c>
      <c r="H1158" s="252"/>
      <c r="I1158" s="264"/>
      <c r="J1158" s="265"/>
      <c r="K1158" s="340"/>
    </row>
    <row r="1159" spans="1:19" s="209" customFormat="1" ht="13.5">
      <c r="A1159" s="210"/>
      <c r="B1159" s="212"/>
      <c r="C1159" s="210"/>
      <c r="D1159" s="212"/>
      <c r="E1159" s="210"/>
      <c r="F1159" s="266" t="s">
        <v>14</v>
      </c>
      <c r="G1159" s="251" t="s">
        <v>19</v>
      </c>
      <c r="H1159" s="252"/>
      <c r="I1159" s="264">
        <f>I1157</f>
        <v>1500000</v>
      </c>
      <c r="J1159" s="264">
        <f>J1157</f>
        <v>0</v>
      </c>
      <c r="K1159" s="340">
        <f>J1159/I1159</f>
        <v>0</v>
      </c>
    </row>
    <row r="1160" spans="1:19" s="209" customFormat="1" ht="13.5">
      <c r="A1160" s="210"/>
      <c r="B1160" s="212"/>
      <c r="C1160" s="210"/>
      <c r="D1160" s="212"/>
      <c r="E1160" s="210"/>
      <c r="F1160" s="266"/>
      <c r="G1160" s="251" t="s">
        <v>599</v>
      </c>
      <c r="H1160" s="252"/>
      <c r="I1160" s="264">
        <f>I1157</f>
        <v>1500000</v>
      </c>
      <c r="J1160" s="264">
        <f>J1157</f>
        <v>0</v>
      </c>
      <c r="K1160" s="340">
        <f>J1160/I1160</f>
        <v>0</v>
      </c>
    </row>
    <row r="1161" spans="1:19" s="209" customFormat="1" ht="13.5">
      <c r="A1161" s="210"/>
      <c r="B1161" s="211"/>
      <c r="C1161" s="210"/>
      <c r="D1161" s="212"/>
      <c r="E1161" s="210"/>
      <c r="F1161" s="213"/>
      <c r="G1161" s="296" t="s">
        <v>530</v>
      </c>
      <c r="H1161" s="252" t="e">
        <f>H136+H150+H220+H322+H346+H377+H410+H438+H453+#REF!+#REF!+#REF!+#REF!+#REF!+#REF!+#REF!+H806+#REF!+#REF!+#REF!+#REF!+#REF!+#REF!+#REF!+#REF!+#REF!+#REF!</f>
        <v>#REF!</v>
      </c>
      <c r="I1161" s="264">
        <f>I139+I150+I166+I178+I190+I205+I225+I239+I264+I276+I289+I297+I312+I328+I350+I369+I381+I394+I407+I427+I438+I457+I469+I481+I503+I512+I521+I530+I540+I554+I576+I614+I664+I706+I747+I789+I796+I811+I840+I850+I867+I878+I900+I908+I985+I997+I1009+I1028+I1043+I1053+I1064+I1084+I1133+I1147+I1160+I246</f>
        <v>1744502761.25</v>
      </c>
      <c r="J1161" s="264">
        <f>J139+J150+J166+J178+J190+J205+J225+J239+J264+J276+J289+J297+J312+J328+J350+J369+J381+J394+J407+J427+J438+J457+J469+J481+J503+J512+J521+J530+J540+J554+J576+J614+J664+J706+J747+J789+J796+J811+J840+J850+J867+J878+J900+J908+J985+J997+J1009+J1028+J1043+J1053+J1064+J1084+J1133+J1147+J1160+J246+J639</f>
        <v>337192681.27000004</v>
      </c>
      <c r="K1161" s="340">
        <f>J1161/I1161</f>
        <v>0.19328870596248823</v>
      </c>
    </row>
    <row r="1162" spans="1:19" s="209" customFormat="1" ht="14.25" thickBot="1">
      <c r="A1162" s="327"/>
      <c r="B1162" s="328"/>
      <c r="C1162" s="329"/>
      <c r="D1162" s="330"/>
      <c r="E1162" s="329"/>
      <c r="F1162" s="331"/>
      <c r="G1162" s="332" t="s">
        <v>154</v>
      </c>
      <c r="H1162" s="333" t="e">
        <f>H1161+H82</f>
        <v>#REF!</v>
      </c>
      <c r="I1162" s="333">
        <f>I41+I63+I82+I112+I1161</f>
        <v>1846348930.25</v>
      </c>
      <c r="J1162" s="333">
        <f>J41+J63+J82+J112+J1161</f>
        <v>349930222.14000005</v>
      </c>
      <c r="K1162" s="340">
        <f>J1162/I1162</f>
        <v>0.18952550972725327</v>
      </c>
    </row>
    <row r="1163" spans="1:19" s="2" customFormat="1" ht="12" thickTop="1">
      <c r="A1163" s="217"/>
      <c r="B1163" s="217"/>
      <c r="C1163" s="217"/>
      <c r="D1163" s="334"/>
      <c r="E1163" s="217"/>
      <c r="F1163" s="217"/>
      <c r="G1163" s="335"/>
      <c r="H1163" s="217"/>
      <c r="I1163" s="217"/>
      <c r="J1163" s="346"/>
      <c r="K1163" s="341"/>
      <c r="L1163" s="209"/>
    </row>
    <row r="1164" spans="1:19" s="2" customFormat="1" ht="16.5" customHeight="1">
      <c r="A1164" s="217"/>
      <c r="B1164" s="217"/>
      <c r="C1164" s="217"/>
      <c r="D1164" s="334"/>
      <c r="E1164" s="217"/>
      <c r="F1164" s="217"/>
      <c r="G1164" s="335"/>
      <c r="H1164" s="336"/>
      <c r="I1164" s="217"/>
      <c r="J1164" s="337" t="e">
        <f>J614+#REF!+J747+J772+#REF!</f>
        <v>#REF!</v>
      </c>
      <c r="K1164" s="342"/>
      <c r="L1164" s="209"/>
    </row>
    <row r="1165" spans="1:19" s="2" customFormat="1" ht="21.75" customHeight="1">
      <c r="A1165" s="1"/>
      <c r="B1165" s="1"/>
      <c r="C1165" s="1"/>
      <c r="D1165" s="180"/>
      <c r="E1165" s="1"/>
      <c r="F1165" s="1"/>
      <c r="G1165" s="182"/>
      <c r="H1165" s="1"/>
      <c r="I1165" s="181"/>
      <c r="J1165" s="347"/>
      <c r="K1165" s="343"/>
      <c r="M1165" s="86"/>
    </row>
    <row r="1166" spans="1:19" s="2" customFormat="1">
      <c r="A1166" s="1"/>
      <c r="B1166" s="1"/>
      <c r="C1166" s="1"/>
      <c r="D1166" s="180"/>
      <c r="E1166" s="1"/>
      <c r="F1166" s="1"/>
      <c r="G1166" s="182"/>
      <c r="H1166" s="1"/>
      <c r="I1166" s="1"/>
      <c r="J1166" s="347"/>
      <c r="K1166" s="343"/>
      <c r="L1166" s="5"/>
      <c r="M1166" s="5"/>
      <c r="N1166" s="4"/>
      <c r="O1166" s="4"/>
      <c r="P1166" s="1"/>
      <c r="Q1166" s="1"/>
      <c r="R1166" s="1"/>
      <c r="S1166" s="1"/>
    </row>
    <row r="1167" spans="1:19" s="2" customFormat="1">
      <c r="A1167" s="1"/>
      <c r="B1167" s="1"/>
      <c r="C1167" s="1"/>
      <c r="D1167" s="180"/>
      <c r="E1167" s="1"/>
      <c r="F1167" s="1"/>
      <c r="G1167" s="182"/>
      <c r="H1167" s="1"/>
      <c r="I1167" s="181"/>
      <c r="J1167" s="347"/>
      <c r="K1167" s="343"/>
      <c r="L1167" s="5"/>
      <c r="M1167" s="5"/>
      <c r="N1167" s="4"/>
      <c r="O1167" s="4"/>
      <c r="P1167" s="1"/>
      <c r="Q1167" s="1"/>
      <c r="R1167" s="1"/>
      <c r="S1167" s="1"/>
    </row>
    <row r="1168" spans="1:19" s="2" customFormat="1">
      <c r="A1168" s="1"/>
      <c r="B1168" s="1"/>
      <c r="C1168" s="1"/>
      <c r="D1168" s="180"/>
      <c r="E1168" s="1"/>
      <c r="F1168" s="1"/>
      <c r="G1168" s="182"/>
      <c r="H1168" s="1"/>
      <c r="I1168" s="1"/>
      <c r="J1168" s="347"/>
      <c r="K1168" s="343"/>
      <c r="L1168" s="5"/>
      <c r="M1168" s="5"/>
      <c r="N1168" s="4"/>
      <c r="O1168" s="4"/>
      <c r="P1168" s="1"/>
      <c r="Q1168" s="1"/>
      <c r="R1168" s="1"/>
      <c r="S1168" s="1"/>
    </row>
    <row r="1169" spans="1:19" s="2" customFormat="1">
      <c r="A1169" s="1"/>
      <c r="B1169" s="1"/>
      <c r="C1169" s="1"/>
      <c r="D1169" s="180"/>
      <c r="E1169" s="1"/>
      <c r="F1169" s="1"/>
      <c r="G1169" s="182"/>
      <c r="H1169" s="1"/>
      <c r="I1169" s="1"/>
      <c r="J1169" s="347"/>
      <c r="K1169" s="343"/>
      <c r="L1169" s="5"/>
      <c r="M1169" s="5"/>
      <c r="N1169" s="4"/>
      <c r="O1169" s="4"/>
      <c r="P1169" s="1"/>
      <c r="Q1169" s="1"/>
      <c r="R1169" s="1"/>
      <c r="S1169" s="1"/>
    </row>
    <row r="1170" spans="1:19" s="2" customFormat="1">
      <c r="A1170" s="1"/>
      <c r="B1170" s="1"/>
      <c r="C1170" s="1"/>
      <c r="D1170" s="180"/>
      <c r="E1170" s="1"/>
      <c r="F1170" s="1"/>
      <c r="G1170" s="182"/>
      <c r="H1170" s="1"/>
      <c r="I1170" s="1"/>
      <c r="J1170" s="347"/>
      <c r="K1170" s="343"/>
      <c r="L1170" s="5"/>
      <c r="M1170" s="5"/>
      <c r="N1170" s="4"/>
      <c r="O1170" s="4"/>
      <c r="P1170" s="1"/>
      <c r="Q1170" s="1"/>
      <c r="R1170" s="1"/>
      <c r="S1170" s="1"/>
    </row>
    <row r="1171" spans="1:19" s="2" customFormat="1">
      <c r="A1171" s="1"/>
      <c r="B1171" s="1"/>
      <c r="C1171" s="1"/>
      <c r="D1171" s="180"/>
      <c r="E1171" s="1"/>
      <c r="F1171" s="1"/>
      <c r="G1171" s="182"/>
      <c r="H1171" s="1"/>
      <c r="I1171" s="1"/>
      <c r="J1171" s="347"/>
      <c r="K1171" s="343"/>
      <c r="L1171" s="5"/>
      <c r="M1171" s="5"/>
      <c r="N1171" s="4"/>
      <c r="O1171" s="4"/>
      <c r="P1171" s="1"/>
      <c r="Q1171" s="1"/>
      <c r="R1171" s="1"/>
      <c r="S1171" s="1"/>
    </row>
    <row r="1172" spans="1:19" s="2" customFormat="1">
      <c r="A1172" s="1"/>
      <c r="B1172" s="1"/>
      <c r="C1172" s="1"/>
      <c r="D1172" s="180"/>
      <c r="E1172" s="1"/>
      <c r="F1172" s="1"/>
      <c r="G1172" s="182"/>
      <c r="H1172" s="1"/>
      <c r="I1172" s="1"/>
      <c r="J1172" s="347"/>
      <c r="K1172" s="343"/>
      <c r="L1172" s="5"/>
      <c r="M1172" s="5"/>
      <c r="N1172" s="4"/>
      <c r="O1172" s="4"/>
      <c r="P1172" s="1"/>
      <c r="Q1172" s="1"/>
      <c r="R1172" s="1"/>
      <c r="S1172" s="1"/>
    </row>
    <row r="1173" spans="1:19" s="2" customFormat="1">
      <c r="A1173" s="1"/>
      <c r="B1173" s="1"/>
      <c r="C1173" s="1"/>
      <c r="D1173" s="180"/>
      <c r="E1173" s="1"/>
      <c r="F1173" s="1"/>
      <c r="G1173" s="182"/>
      <c r="H1173" s="1"/>
      <c r="I1173" s="1"/>
      <c r="J1173" s="347"/>
      <c r="K1173" s="343"/>
      <c r="L1173" s="5"/>
      <c r="M1173" s="5"/>
      <c r="N1173" s="4"/>
      <c r="O1173" s="4"/>
      <c r="P1173" s="1"/>
      <c r="Q1173" s="1"/>
      <c r="R1173" s="1"/>
      <c r="S1173" s="1"/>
    </row>
    <row r="1174" spans="1:19" s="2" customFormat="1">
      <c r="A1174" s="1"/>
      <c r="B1174" s="1"/>
      <c r="C1174" s="1"/>
      <c r="D1174" s="180"/>
      <c r="E1174" s="1"/>
      <c r="F1174" s="1"/>
      <c r="G1174" s="182"/>
      <c r="H1174" s="1"/>
      <c r="I1174" s="1"/>
      <c r="J1174" s="347"/>
      <c r="K1174" s="343"/>
      <c r="L1174" s="5"/>
      <c r="M1174" s="5"/>
      <c r="N1174" s="4"/>
      <c r="O1174" s="4"/>
      <c r="P1174" s="1"/>
      <c r="Q1174" s="1"/>
      <c r="R1174" s="1"/>
      <c r="S1174" s="1"/>
    </row>
    <row r="1175" spans="1:19" s="2" customFormat="1">
      <c r="A1175" s="1"/>
      <c r="B1175" s="1"/>
      <c r="C1175" s="1"/>
      <c r="D1175" s="180"/>
      <c r="E1175" s="1"/>
      <c r="F1175" s="1"/>
      <c r="G1175" s="182"/>
      <c r="H1175" s="1"/>
      <c r="I1175" s="1"/>
      <c r="J1175" s="347"/>
      <c r="K1175" s="343"/>
      <c r="L1175" s="5"/>
      <c r="M1175" s="5"/>
      <c r="N1175" s="4"/>
      <c r="O1175" s="4"/>
      <c r="P1175" s="1"/>
      <c r="Q1175" s="1"/>
      <c r="R1175" s="1"/>
      <c r="S1175" s="1"/>
    </row>
    <row r="1176" spans="1:19" s="2" customFormat="1">
      <c r="A1176" s="1"/>
      <c r="B1176" s="1"/>
      <c r="C1176" s="1"/>
      <c r="D1176" s="180"/>
      <c r="E1176" s="1"/>
      <c r="F1176" s="1"/>
      <c r="G1176" s="182"/>
      <c r="H1176" s="1"/>
      <c r="I1176" s="1"/>
      <c r="J1176" s="347"/>
      <c r="K1176" s="343"/>
      <c r="L1176" s="5"/>
      <c r="M1176" s="5"/>
      <c r="N1176" s="4"/>
      <c r="O1176" s="4"/>
      <c r="P1176" s="1"/>
      <c r="Q1176" s="1"/>
      <c r="R1176" s="1"/>
      <c r="S1176" s="1"/>
    </row>
    <row r="1177" spans="1:19" s="2" customFormat="1">
      <c r="A1177" s="1"/>
      <c r="B1177" s="1"/>
      <c r="C1177" s="1"/>
      <c r="D1177" s="180"/>
      <c r="E1177" s="1"/>
      <c r="F1177" s="1"/>
      <c r="G1177" s="182"/>
      <c r="H1177" s="1"/>
      <c r="I1177" s="1"/>
      <c r="J1177" s="347"/>
      <c r="K1177" s="343"/>
      <c r="L1177" s="5"/>
      <c r="M1177" s="5"/>
      <c r="N1177" s="4"/>
      <c r="O1177" s="4"/>
      <c r="P1177" s="1"/>
      <c r="Q1177" s="1"/>
      <c r="R1177" s="1"/>
      <c r="S1177" s="1"/>
    </row>
    <row r="1178" spans="1:19" s="2" customFormat="1">
      <c r="A1178" s="1"/>
      <c r="B1178" s="1"/>
      <c r="C1178" s="1"/>
      <c r="D1178" s="180"/>
      <c r="E1178" s="1"/>
      <c r="F1178" s="1"/>
      <c r="G1178" s="182"/>
      <c r="H1178" s="1"/>
      <c r="I1178" s="1"/>
      <c r="J1178" s="347"/>
      <c r="K1178" s="343"/>
      <c r="L1178" s="5"/>
      <c r="M1178" s="5"/>
      <c r="N1178" s="4"/>
      <c r="O1178" s="4"/>
      <c r="P1178" s="1"/>
      <c r="Q1178" s="1"/>
      <c r="R1178" s="1"/>
      <c r="S1178" s="1"/>
    </row>
    <row r="1179" spans="1:19" s="2" customFormat="1">
      <c r="A1179" s="1"/>
      <c r="B1179" s="1"/>
      <c r="C1179" s="1"/>
      <c r="D1179" s="180"/>
      <c r="E1179" s="1"/>
      <c r="F1179" s="1"/>
      <c r="G1179" s="182"/>
      <c r="H1179" s="1"/>
      <c r="I1179" s="1"/>
      <c r="J1179" s="347"/>
      <c r="K1179" s="343"/>
      <c r="L1179" s="5"/>
      <c r="M1179" s="5"/>
      <c r="N1179" s="4"/>
      <c r="O1179" s="4"/>
      <c r="P1179" s="1"/>
      <c r="Q1179" s="1"/>
      <c r="R1179" s="1"/>
      <c r="S1179" s="1"/>
    </row>
    <row r="1180" spans="1:19" s="2" customFormat="1">
      <c r="A1180" s="1"/>
      <c r="B1180" s="1"/>
      <c r="C1180" s="1"/>
      <c r="D1180" s="180"/>
      <c r="E1180" s="1"/>
      <c r="F1180" s="1"/>
      <c r="G1180" s="182"/>
      <c r="H1180" s="1"/>
      <c r="I1180" s="1"/>
      <c r="J1180" s="347"/>
      <c r="K1180" s="343"/>
      <c r="L1180" s="5"/>
      <c r="M1180" s="5"/>
      <c r="N1180" s="4"/>
      <c r="O1180" s="4"/>
      <c r="P1180" s="1"/>
      <c r="Q1180" s="1"/>
      <c r="R1180" s="1"/>
      <c r="S1180" s="1"/>
    </row>
    <row r="1181" spans="1:19" s="2" customFormat="1">
      <c r="A1181" s="1"/>
      <c r="B1181" s="1"/>
      <c r="C1181" s="1"/>
      <c r="D1181" s="180"/>
      <c r="E1181" s="1"/>
      <c r="F1181" s="1"/>
      <c r="G1181" s="182"/>
      <c r="H1181" s="1"/>
      <c r="I1181" s="1"/>
      <c r="J1181" s="347"/>
      <c r="K1181" s="343"/>
      <c r="L1181" s="5"/>
      <c r="M1181" s="5"/>
      <c r="N1181" s="4"/>
      <c r="O1181" s="4"/>
      <c r="P1181" s="1"/>
      <c r="Q1181" s="1"/>
      <c r="R1181" s="1"/>
      <c r="S1181" s="1"/>
    </row>
    <row r="1182" spans="1:19" s="2" customFormat="1">
      <c r="A1182" s="1"/>
      <c r="B1182" s="1"/>
      <c r="C1182" s="1"/>
      <c r="D1182" s="180"/>
      <c r="E1182" s="1"/>
      <c r="F1182" s="1"/>
      <c r="G1182" s="182"/>
      <c r="H1182" s="1"/>
      <c r="I1182" s="1"/>
      <c r="J1182" s="347"/>
      <c r="K1182" s="343"/>
      <c r="L1182" s="5"/>
      <c r="M1182" s="5"/>
      <c r="N1182" s="4"/>
      <c r="O1182" s="4"/>
      <c r="P1182" s="1"/>
      <c r="Q1182" s="1"/>
      <c r="R1182" s="1"/>
      <c r="S1182" s="1"/>
    </row>
    <row r="1196" spans="1:25" s="3" customFormat="1">
      <c r="A1196" s="1"/>
      <c r="B1196" s="1"/>
      <c r="C1196" s="1"/>
      <c r="D1196" s="180"/>
      <c r="E1196" s="1"/>
      <c r="F1196" s="1"/>
      <c r="G1196" s="182"/>
      <c r="H1196" s="1"/>
      <c r="I1196" s="1"/>
      <c r="J1196" s="347"/>
      <c r="K1196" s="343"/>
      <c r="L1196" s="5"/>
      <c r="M1196" s="5"/>
      <c r="N1196" s="4"/>
      <c r="O1196" s="4"/>
      <c r="Q1196" s="3">
        <f>SUM(Q1185:Q1195)</f>
        <v>0</v>
      </c>
      <c r="T1196" s="6"/>
      <c r="U1196" s="6"/>
      <c r="V1196" s="6"/>
      <c r="W1196" s="6"/>
      <c r="X1196" s="6"/>
      <c r="Y1196" s="6"/>
    </row>
  </sheetData>
  <autoFilter ref="A1:K1195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3"/>
  <sheetViews>
    <sheetView topLeftCell="A28" workbookViewId="0">
      <selection activeCell="D61" sqref="D61:E61"/>
    </sheetView>
  </sheetViews>
  <sheetFormatPr defaultRowHeight="12.75"/>
  <cols>
    <col min="1" max="1" width="5.42578125" customWidth="1"/>
    <col min="2" max="2" width="45.28515625" customWidth="1"/>
    <col min="3" max="5" width="20.85546875" customWidth="1"/>
    <col min="6" max="6" width="6.5703125" hidden="1" customWidth="1"/>
    <col min="7" max="7" width="11.140625" bestFit="1" customWidth="1"/>
    <col min="8" max="8" width="10.85546875" customWidth="1"/>
    <col min="9" max="9" width="12" customWidth="1"/>
    <col min="10" max="10" width="11" customWidth="1"/>
    <col min="11" max="11" width="7.140625" customWidth="1"/>
    <col min="12" max="12" width="17.85546875" customWidth="1"/>
    <col min="13" max="13" width="17.7109375" customWidth="1"/>
  </cols>
  <sheetData>
    <row r="1" spans="1:11">
      <c r="A1" s="35"/>
      <c r="B1" s="36"/>
      <c r="C1" s="36"/>
      <c r="D1" s="36"/>
      <c r="E1" s="36"/>
      <c r="F1" s="36"/>
      <c r="G1" s="37"/>
      <c r="H1" s="37"/>
      <c r="I1" s="38"/>
      <c r="J1" s="38"/>
      <c r="K1" s="37"/>
    </row>
    <row r="2" spans="1:11" ht="13.5">
      <c r="A2" s="351" t="s">
        <v>662</v>
      </c>
      <c r="B2" s="351"/>
      <c r="C2" s="351"/>
      <c r="D2" s="94"/>
      <c r="E2" s="94"/>
      <c r="F2" s="39"/>
      <c r="G2" s="37"/>
      <c r="H2" s="37"/>
      <c r="I2" s="37"/>
      <c r="J2" s="37"/>
      <c r="K2" s="37"/>
    </row>
    <row r="3" spans="1:11" ht="13.5">
      <c r="A3" s="40" t="s">
        <v>246</v>
      </c>
      <c r="B3" s="352" t="s">
        <v>247</v>
      </c>
      <c r="C3" s="362" t="s">
        <v>332</v>
      </c>
      <c r="D3" s="364" t="s">
        <v>333</v>
      </c>
      <c r="E3" s="362" t="s">
        <v>334</v>
      </c>
      <c r="F3" s="42" t="s">
        <v>249</v>
      </c>
      <c r="G3" s="37"/>
      <c r="H3" s="37"/>
      <c r="I3" s="37"/>
      <c r="J3" s="37"/>
      <c r="K3" s="37"/>
    </row>
    <row r="4" spans="1:11" ht="14.25" thickBot="1">
      <c r="A4" s="43" t="s">
        <v>250</v>
      </c>
      <c r="B4" s="353"/>
      <c r="C4" s="363"/>
      <c r="D4" s="365"/>
      <c r="E4" s="363"/>
      <c r="F4" s="45" t="s">
        <v>251</v>
      </c>
      <c r="G4" s="37"/>
      <c r="H4" s="37"/>
      <c r="I4" s="37"/>
      <c r="J4" s="37"/>
      <c r="K4" s="37"/>
    </row>
    <row r="5" spans="1:11" ht="14.25" thickTop="1">
      <c r="A5" s="46">
        <v>41</v>
      </c>
      <c r="B5" s="46" t="s">
        <v>252</v>
      </c>
      <c r="C5" s="122"/>
      <c r="D5" s="122"/>
      <c r="E5" s="122"/>
      <c r="F5" s="48"/>
      <c r="G5" s="36"/>
      <c r="H5" s="37"/>
      <c r="I5" s="37"/>
      <c r="J5" s="37"/>
      <c r="K5" s="37"/>
    </row>
    <row r="6" spans="1:11" ht="13.5">
      <c r="A6" s="46">
        <v>411</v>
      </c>
      <c r="B6" s="49" t="s">
        <v>253</v>
      </c>
      <c r="C6" s="50">
        <v>301560512</v>
      </c>
      <c r="D6" s="50">
        <v>9260000</v>
      </c>
      <c r="E6" s="50">
        <f>C6+D6</f>
        <v>310820512</v>
      </c>
      <c r="F6" s="51">
        <f t="shared" ref="F6:F59" si="0">C6/$C$59*100</f>
        <v>23.278931518928093</v>
      </c>
      <c r="G6" s="17"/>
      <c r="H6" s="17"/>
    </row>
    <row r="7" spans="1:11" ht="13.5">
      <c r="A7" s="49">
        <v>412</v>
      </c>
      <c r="B7" s="49" t="s">
        <v>7</v>
      </c>
      <c r="C7" s="50">
        <v>53279207</v>
      </c>
      <c r="D7" s="50">
        <v>1602000</v>
      </c>
      <c r="E7" s="50">
        <f t="shared" ref="E7:E21" si="1">C7+D7</f>
        <v>54881207</v>
      </c>
      <c r="F7" s="51">
        <f t="shared" si="0"/>
        <v>4.112882694455017</v>
      </c>
      <c r="G7" s="17"/>
      <c r="H7" s="17"/>
    </row>
    <row r="8" spans="1:11" ht="13.5">
      <c r="A8" s="49">
        <v>413</v>
      </c>
      <c r="B8" s="49" t="s">
        <v>86</v>
      </c>
      <c r="C8" s="50">
        <v>1500000</v>
      </c>
      <c r="D8" s="50"/>
      <c r="E8" s="50">
        <f t="shared" si="1"/>
        <v>1500000</v>
      </c>
      <c r="F8" s="51">
        <f t="shared" si="0"/>
        <v>0.11579233980870858</v>
      </c>
      <c r="G8" s="17"/>
      <c r="H8" s="17"/>
    </row>
    <row r="9" spans="1:11" ht="13.5">
      <c r="A9" s="49">
        <v>414</v>
      </c>
      <c r="B9" s="49" t="s">
        <v>8</v>
      </c>
      <c r="C9" s="50">
        <v>14430000</v>
      </c>
      <c r="D9" s="50">
        <v>13850000</v>
      </c>
      <c r="E9" s="50">
        <f t="shared" si="1"/>
        <v>28280000</v>
      </c>
      <c r="F9" s="51">
        <f t="shared" si="0"/>
        <v>1.1139223089597765</v>
      </c>
      <c r="G9" s="17"/>
      <c r="H9" s="17"/>
    </row>
    <row r="10" spans="1:11" ht="13.5">
      <c r="A10" s="49">
        <v>415</v>
      </c>
      <c r="B10" s="49" t="s">
        <v>113</v>
      </c>
      <c r="C10" s="50">
        <v>6975000</v>
      </c>
      <c r="D10" s="50">
        <v>3035000</v>
      </c>
      <c r="E10" s="50">
        <f t="shared" si="1"/>
        <v>10010000</v>
      </c>
      <c r="F10" s="51">
        <f t="shared" si="0"/>
        <v>0.53843438011049494</v>
      </c>
      <c r="G10" s="17"/>
      <c r="H10" s="17"/>
      <c r="I10" s="21"/>
      <c r="J10" s="21"/>
      <c r="K10" s="21"/>
    </row>
    <row r="11" spans="1:11" ht="13.5">
      <c r="A11" s="49">
        <v>416</v>
      </c>
      <c r="B11" s="49" t="s">
        <v>254</v>
      </c>
      <c r="C11" s="50">
        <v>1675000</v>
      </c>
      <c r="D11" s="50">
        <v>1350000</v>
      </c>
      <c r="E11" s="50">
        <f t="shared" si="1"/>
        <v>3025000</v>
      </c>
      <c r="F11" s="51">
        <f t="shared" si="0"/>
        <v>0.12930144611972458</v>
      </c>
      <c r="G11" s="17"/>
      <c r="H11" s="17"/>
    </row>
    <row r="12" spans="1:11" ht="13.5">
      <c r="A12" s="65">
        <v>417</v>
      </c>
      <c r="B12" s="65" t="s">
        <v>515</v>
      </c>
      <c r="C12" s="50">
        <v>12000000</v>
      </c>
      <c r="D12" s="68"/>
      <c r="E12" s="50">
        <f t="shared" si="1"/>
        <v>12000000</v>
      </c>
      <c r="F12" s="185">
        <f t="shared" si="0"/>
        <v>0.92633871846966864</v>
      </c>
      <c r="G12" s="17"/>
      <c r="H12" s="17"/>
    </row>
    <row r="13" spans="1:11" ht="13.5" thickBot="1">
      <c r="A13" s="52"/>
      <c r="B13" s="52" t="s">
        <v>255</v>
      </c>
      <c r="C13" s="53">
        <f>SUM(C6:C12)</f>
        <v>391419719</v>
      </c>
      <c r="D13" s="53">
        <f>SUM(D6:D12)</f>
        <v>29097000</v>
      </c>
      <c r="E13" s="171">
        <f t="shared" si="1"/>
        <v>420516719</v>
      </c>
      <c r="F13" s="54">
        <f t="shared" si="0"/>
        <v>30.215603406851489</v>
      </c>
      <c r="G13" s="17"/>
      <c r="H13" s="17"/>
    </row>
    <row r="14" spans="1:11" ht="14.25" thickTop="1">
      <c r="A14" s="55">
        <v>42</v>
      </c>
      <c r="B14" s="55" t="s">
        <v>256</v>
      </c>
      <c r="C14" s="56"/>
      <c r="D14" s="56"/>
      <c r="E14" s="175"/>
      <c r="F14" s="57"/>
      <c r="G14" s="17"/>
      <c r="H14" s="17"/>
    </row>
    <row r="15" spans="1:11" ht="13.5">
      <c r="A15" s="49">
        <v>421</v>
      </c>
      <c r="B15" s="49" t="s">
        <v>22</v>
      </c>
      <c r="C15" s="50">
        <v>104357000</v>
      </c>
      <c r="D15" s="50">
        <v>19114000</v>
      </c>
      <c r="E15" s="98">
        <f t="shared" si="1"/>
        <v>123471000</v>
      </c>
      <c r="F15" s="51">
        <f t="shared" si="0"/>
        <v>8.0558274702782686</v>
      </c>
      <c r="G15" s="17"/>
      <c r="H15" s="17"/>
    </row>
    <row r="16" spans="1:11" ht="13.5">
      <c r="A16" s="49">
        <v>422</v>
      </c>
      <c r="B16" s="49" t="s">
        <v>55</v>
      </c>
      <c r="C16" s="50">
        <v>3760000</v>
      </c>
      <c r="D16" s="50">
        <v>440000</v>
      </c>
      <c r="E16" s="98">
        <f t="shared" si="1"/>
        <v>4200000</v>
      </c>
      <c r="F16" s="51">
        <f t="shared" si="0"/>
        <v>0.29025279845382951</v>
      </c>
      <c r="G16" s="17"/>
      <c r="H16" s="17"/>
    </row>
    <row r="17" spans="1:8" ht="13.5">
      <c r="A17" s="49">
        <v>423</v>
      </c>
      <c r="B17" s="49" t="s">
        <v>11</v>
      </c>
      <c r="C17" s="50">
        <v>54287000</v>
      </c>
      <c r="D17" s="50">
        <v>9430000</v>
      </c>
      <c r="E17" s="98">
        <f t="shared" si="1"/>
        <v>63717000</v>
      </c>
      <c r="F17" s="51">
        <f t="shared" si="0"/>
        <v>4.1906791674635757</v>
      </c>
      <c r="G17" s="17"/>
      <c r="H17" s="17"/>
    </row>
    <row r="18" spans="1:8" ht="13.5">
      <c r="A18" s="49">
        <v>424</v>
      </c>
      <c r="B18" s="49" t="s">
        <v>33</v>
      </c>
      <c r="C18" s="50">
        <v>122338000</v>
      </c>
      <c r="D18" s="50">
        <v>1760000</v>
      </c>
      <c r="E18" s="98">
        <f t="shared" si="1"/>
        <v>124098000</v>
      </c>
      <c r="F18" s="51">
        <f t="shared" si="0"/>
        <v>9.4438688450118597</v>
      </c>
      <c r="G18" s="17"/>
      <c r="H18" s="17"/>
    </row>
    <row r="19" spans="1:8" ht="13.5">
      <c r="A19" s="49">
        <v>425</v>
      </c>
      <c r="B19" s="49" t="s">
        <v>34</v>
      </c>
      <c r="C19" s="50">
        <v>54290000</v>
      </c>
      <c r="D19" s="50">
        <v>21545000</v>
      </c>
      <c r="E19" s="98">
        <f t="shared" si="1"/>
        <v>75835000</v>
      </c>
      <c r="F19" s="51">
        <f t="shared" si="0"/>
        <v>4.1909107521431928</v>
      </c>
      <c r="G19" s="17"/>
      <c r="H19" s="17"/>
    </row>
    <row r="20" spans="1:8" ht="13.5">
      <c r="A20" s="49">
        <v>426</v>
      </c>
      <c r="B20" s="49" t="s">
        <v>35</v>
      </c>
      <c r="C20" s="50">
        <v>25110000</v>
      </c>
      <c r="D20" s="50">
        <v>56449000</v>
      </c>
      <c r="E20" s="98">
        <f t="shared" si="1"/>
        <v>81559000</v>
      </c>
      <c r="F20" s="51">
        <f t="shared" si="0"/>
        <v>1.9383637683977817</v>
      </c>
      <c r="G20" s="17"/>
      <c r="H20" s="17"/>
    </row>
    <row r="21" spans="1:8" ht="14.25" thickBot="1">
      <c r="A21" s="52"/>
      <c r="B21" s="52" t="s">
        <v>257</v>
      </c>
      <c r="C21" s="58">
        <f>SUM(C15:C20)</f>
        <v>364142000</v>
      </c>
      <c r="D21" s="58">
        <f>SUM(D15:D20)</f>
        <v>108738000</v>
      </c>
      <c r="E21" s="58">
        <f t="shared" si="1"/>
        <v>472880000</v>
      </c>
      <c r="F21" s="54">
        <f t="shared" si="0"/>
        <v>28.109902801748511</v>
      </c>
      <c r="G21" s="17"/>
      <c r="H21" s="17"/>
    </row>
    <row r="22" spans="1:8" ht="14.25" thickTop="1">
      <c r="A22" s="62">
        <v>43</v>
      </c>
      <c r="B22" s="62" t="s">
        <v>516</v>
      </c>
      <c r="C22" s="81">
        <v>0</v>
      </c>
      <c r="D22" s="81"/>
      <c r="E22" s="81"/>
      <c r="F22" s="82"/>
      <c r="G22" s="17"/>
      <c r="H22" s="17"/>
    </row>
    <row r="23" spans="1:8" ht="15" thickBot="1">
      <c r="A23" s="168">
        <v>431</v>
      </c>
      <c r="B23" s="168" t="s">
        <v>292</v>
      </c>
      <c r="C23" s="169">
        <v>0</v>
      </c>
      <c r="D23" s="169"/>
      <c r="E23" s="169"/>
      <c r="F23" s="54"/>
      <c r="G23" s="17"/>
      <c r="H23" s="17"/>
    </row>
    <row r="24" spans="1:8" ht="14.25" thickTop="1">
      <c r="A24" s="55">
        <v>44</v>
      </c>
      <c r="B24" s="55" t="s">
        <v>258</v>
      </c>
      <c r="C24" s="56"/>
      <c r="D24" s="56"/>
      <c r="E24" s="56"/>
      <c r="F24" s="57"/>
      <c r="G24" s="17"/>
      <c r="H24" s="17"/>
    </row>
    <row r="25" spans="1:8" ht="13.5">
      <c r="A25" s="49">
        <v>441</v>
      </c>
      <c r="B25" s="49" t="s">
        <v>259</v>
      </c>
      <c r="C25" s="50">
        <v>15950000</v>
      </c>
      <c r="D25" s="50">
        <v>100000</v>
      </c>
      <c r="E25" s="50">
        <f t="shared" ref="E25:E32" si="2">C25+D25</f>
        <v>16050000</v>
      </c>
      <c r="F25" s="51">
        <f t="shared" si="0"/>
        <v>1.2312585466326014</v>
      </c>
      <c r="G25" s="17"/>
      <c r="H25" s="17"/>
    </row>
    <row r="26" spans="1:8" ht="13.5">
      <c r="A26" s="49">
        <v>444</v>
      </c>
      <c r="B26" s="49" t="s">
        <v>214</v>
      </c>
      <c r="C26" s="50">
        <v>300000</v>
      </c>
      <c r="D26" s="50"/>
      <c r="E26" s="50">
        <f t="shared" si="2"/>
        <v>300000</v>
      </c>
      <c r="F26" s="51">
        <f t="shared" si="0"/>
        <v>2.3158467961741716E-2</v>
      </c>
      <c r="G26" s="17"/>
      <c r="H26" s="17"/>
    </row>
    <row r="27" spans="1:8" ht="14.25" thickBot="1">
      <c r="A27" s="52"/>
      <c r="B27" s="52" t="s">
        <v>260</v>
      </c>
      <c r="C27" s="58">
        <f>C25+C26</f>
        <v>16250000</v>
      </c>
      <c r="D27" s="58">
        <f>D25</f>
        <v>100000</v>
      </c>
      <c r="E27" s="160">
        <f t="shared" si="2"/>
        <v>16350000</v>
      </c>
      <c r="F27" s="54">
        <f t="shared" si="0"/>
        <v>1.254417014594343</v>
      </c>
      <c r="G27" s="17"/>
      <c r="H27" s="17"/>
    </row>
    <row r="28" spans="1:8" ht="15" thickTop="1" thickBot="1">
      <c r="A28" s="55">
        <v>451</v>
      </c>
      <c r="B28" s="55" t="s">
        <v>261</v>
      </c>
      <c r="C28" s="152">
        <v>94000000</v>
      </c>
      <c r="D28" s="152">
        <v>7400000</v>
      </c>
      <c r="E28" s="152">
        <f t="shared" si="2"/>
        <v>101400000</v>
      </c>
      <c r="F28" s="60">
        <f t="shared" si="0"/>
        <v>7.2563199613457376</v>
      </c>
      <c r="G28" s="17"/>
      <c r="H28" s="17"/>
    </row>
    <row r="29" spans="1:8" ht="15" thickTop="1" thickBot="1">
      <c r="A29" s="62">
        <v>454</v>
      </c>
      <c r="B29" s="62" t="s">
        <v>328</v>
      </c>
      <c r="C29" s="99"/>
      <c r="D29" s="99"/>
      <c r="E29" s="152">
        <f t="shared" si="2"/>
        <v>0</v>
      </c>
      <c r="F29" s="60">
        <f t="shared" si="0"/>
        <v>0</v>
      </c>
      <c r="G29" s="17"/>
      <c r="H29" s="17"/>
    </row>
    <row r="30" spans="1:8" ht="15" thickTop="1" thickBot="1">
      <c r="A30" s="52"/>
      <c r="B30" s="52" t="s">
        <v>329</v>
      </c>
      <c r="C30" s="58">
        <f>C28+C29</f>
        <v>94000000</v>
      </c>
      <c r="D30" s="58">
        <f>SUM(D28:D29)</f>
        <v>7400000</v>
      </c>
      <c r="E30" s="58">
        <f t="shared" si="2"/>
        <v>101400000</v>
      </c>
      <c r="F30" s="89"/>
      <c r="G30" s="17"/>
      <c r="H30" s="17"/>
    </row>
    <row r="31" spans="1:8" ht="15" thickTop="1" thickBot="1">
      <c r="A31" s="156">
        <v>46</v>
      </c>
      <c r="B31" s="156" t="s">
        <v>262</v>
      </c>
      <c r="C31" s="71">
        <f>C32+C34+C33</f>
        <v>174449761</v>
      </c>
      <c r="D31" s="71">
        <f>D32+D34</f>
        <v>2074000</v>
      </c>
      <c r="E31" s="71">
        <f t="shared" si="2"/>
        <v>176523761</v>
      </c>
      <c r="F31" s="57">
        <f t="shared" si="0"/>
        <v>13.466630670173332</v>
      </c>
      <c r="G31" s="17"/>
      <c r="H31" s="17"/>
    </row>
    <row r="32" spans="1:8" ht="15.75" thickTop="1" thickBot="1">
      <c r="A32" s="55">
        <v>463</v>
      </c>
      <c r="B32" s="55" t="s">
        <v>216</v>
      </c>
      <c r="C32" s="159">
        <v>125442000</v>
      </c>
      <c r="D32" s="159">
        <v>1024000</v>
      </c>
      <c r="E32" s="159">
        <f t="shared" si="2"/>
        <v>126466000</v>
      </c>
      <c r="F32" s="54">
        <f t="shared" si="0"/>
        <v>9.6834817935226809</v>
      </c>
      <c r="G32" s="17"/>
      <c r="H32" s="17"/>
    </row>
    <row r="33" spans="1:8" ht="15" thickTop="1">
      <c r="A33" s="55">
        <v>464</v>
      </c>
      <c r="B33" s="55" t="s">
        <v>666</v>
      </c>
      <c r="C33" s="159">
        <v>15000000</v>
      </c>
      <c r="D33" s="159"/>
      <c r="E33" s="159"/>
      <c r="F33" s="82"/>
      <c r="G33" s="17"/>
      <c r="H33" s="17"/>
    </row>
    <row r="34" spans="1:8" ht="14.25">
      <c r="A34" s="55">
        <v>465</v>
      </c>
      <c r="B34" s="55" t="s">
        <v>454</v>
      </c>
      <c r="C34" s="159">
        <v>34007761</v>
      </c>
      <c r="D34" s="159">
        <v>1050000</v>
      </c>
      <c r="E34" s="159">
        <f>C34+D34</f>
        <v>35057761</v>
      </c>
      <c r="F34" s="82"/>
      <c r="G34" s="17"/>
      <c r="H34" s="17"/>
    </row>
    <row r="35" spans="1:8" ht="14.25" thickBot="1">
      <c r="A35" s="52">
        <v>47</v>
      </c>
      <c r="B35" s="52" t="s">
        <v>263</v>
      </c>
      <c r="C35" s="160">
        <f>C36</f>
        <v>75190000</v>
      </c>
      <c r="D35" s="160">
        <f>D36</f>
        <v>33872000</v>
      </c>
      <c r="E35" s="160">
        <f>E36</f>
        <v>109062000</v>
      </c>
      <c r="F35" s="57">
        <f t="shared" si="0"/>
        <v>5.8042840201445323</v>
      </c>
      <c r="G35" s="17"/>
      <c r="H35" s="17"/>
    </row>
    <row r="36" spans="1:8" ht="15.75" thickTop="1" thickBot="1">
      <c r="A36" s="56">
        <v>472</v>
      </c>
      <c r="B36" s="56" t="s">
        <v>264</v>
      </c>
      <c r="C36" s="159">
        <v>75190000</v>
      </c>
      <c r="D36" s="159">
        <v>33872000</v>
      </c>
      <c r="E36" s="159">
        <f>C36+D36</f>
        <v>109062000</v>
      </c>
      <c r="F36" s="54">
        <f t="shared" si="0"/>
        <v>5.8042840201445323</v>
      </c>
      <c r="G36" s="17"/>
      <c r="H36" s="17"/>
    </row>
    <row r="37" spans="1:8" ht="15" thickTop="1" thickBot="1">
      <c r="A37" s="52">
        <v>48</v>
      </c>
      <c r="B37" s="52" t="s">
        <v>265</v>
      </c>
      <c r="C37" s="58">
        <f>C38+C39+C41+C42+C44</f>
        <v>46865000</v>
      </c>
      <c r="D37" s="58">
        <f>D38+D39+D41+D42+D44+D45</f>
        <v>1050000</v>
      </c>
      <c r="E37" s="58">
        <f>E38+E39+E41+E42+E44</f>
        <v>47915000</v>
      </c>
      <c r="F37" s="57">
        <f t="shared" si="0"/>
        <v>3.6177386700900849</v>
      </c>
      <c r="G37" s="17"/>
      <c r="H37" s="17"/>
    </row>
    <row r="38" spans="1:8" ht="15" thickTop="1">
      <c r="A38" s="56">
        <v>481</v>
      </c>
      <c r="B38" s="56" t="s">
        <v>266</v>
      </c>
      <c r="C38" s="170">
        <v>31880000</v>
      </c>
      <c r="D38" s="162"/>
      <c r="E38" s="170">
        <f>C38+D38</f>
        <v>31880000</v>
      </c>
      <c r="F38" s="51">
        <f t="shared" si="0"/>
        <v>2.4609731954010865</v>
      </c>
      <c r="G38" s="17"/>
      <c r="H38" s="17"/>
    </row>
    <row r="39" spans="1:8" ht="13.5">
      <c r="A39" s="354">
        <v>482</v>
      </c>
      <c r="B39" s="65" t="s">
        <v>267</v>
      </c>
      <c r="C39" s="356">
        <v>4985000</v>
      </c>
      <c r="D39" s="356">
        <v>850000</v>
      </c>
      <c r="E39" s="367">
        <f t="shared" ref="E39:E44" si="3">C39+D39</f>
        <v>5835000</v>
      </c>
      <c r="F39" s="51">
        <f t="shared" si="0"/>
        <v>0.38481654263094156</v>
      </c>
      <c r="G39" s="17"/>
      <c r="H39" s="17"/>
    </row>
    <row r="40" spans="1:8" ht="13.5">
      <c r="A40" s="355"/>
      <c r="B40" s="56" t="s">
        <v>268</v>
      </c>
      <c r="C40" s="357"/>
      <c r="D40" s="357"/>
      <c r="E40" s="368"/>
      <c r="F40" s="51">
        <f t="shared" si="0"/>
        <v>0</v>
      </c>
      <c r="G40" s="17"/>
      <c r="H40" s="17"/>
    </row>
    <row r="41" spans="1:8" ht="14.25">
      <c r="A41" s="56">
        <v>483</v>
      </c>
      <c r="B41" s="49" t="s">
        <v>269</v>
      </c>
      <c r="C41" s="139">
        <v>10000000</v>
      </c>
      <c r="D41" s="139">
        <v>200000</v>
      </c>
      <c r="E41" s="139">
        <f t="shared" si="3"/>
        <v>10200000</v>
      </c>
      <c r="F41" s="51">
        <f t="shared" si="0"/>
        <v>0.77194893205805726</v>
      </c>
      <c r="G41" s="17"/>
      <c r="H41" s="17"/>
    </row>
    <row r="42" spans="1:8" ht="13.5">
      <c r="A42" s="354">
        <v>484</v>
      </c>
      <c r="B42" s="65" t="s">
        <v>270</v>
      </c>
      <c r="C42" s="356"/>
      <c r="D42" s="366"/>
      <c r="E42" s="360"/>
      <c r="F42" s="51">
        <f t="shared" si="0"/>
        <v>0</v>
      </c>
      <c r="G42" s="17"/>
      <c r="H42" s="17"/>
    </row>
    <row r="43" spans="1:8" ht="13.5">
      <c r="A43" s="358"/>
      <c r="B43" s="66" t="s">
        <v>271</v>
      </c>
      <c r="C43" s="359"/>
      <c r="D43" s="361"/>
      <c r="E43" s="361"/>
      <c r="F43" s="51">
        <f t="shared" si="0"/>
        <v>0</v>
      </c>
      <c r="G43" s="17"/>
      <c r="H43" s="17"/>
    </row>
    <row r="44" spans="1:8" ht="13.5">
      <c r="A44" s="354">
        <v>485</v>
      </c>
      <c r="B44" s="65" t="s">
        <v>270</v>
      </c>
      <c r="C44" s="356"/>
      <c r="D44" s="92"/>
      <c r="E44" s="356">
        <f t="shared" si="3"/>
        <v>0</v>
      </c>
      <c r="F44" s="51">
        <f t="shared" si="0"/>
        <v>0</v>
      </c>
      <c r="G44" s="17"/>
      <c r="H44" s="17"/>
    </row>
    <row r="45" spans="1:8" ht="13.5">
      <c r="A45" s="355"/>
      <c r="B45" s="56" t="s">
        <v>272</v>
      </c>
      <c r="C45" s="357"/>
      <c r="D45" s="93"/>
      <c r="E45" s="357"/>
      <c r="F45" s="51">
        <f t="shared" si="0"/>
        <v>0</v>
      </c>
      <c r="G45" s="17"/>
      <c r="H45" s="17"/>
    </row>
    <row r="46" spans="1:8" ht="14.25" thickBot="1">
      <c r="A46" s="52">
        <v>49</v>
      </c>
      <c r="B46" s="52" t="s">
        <v>273</v>
      </c>
      <c r="C46" s="160">
        <f>C47</f>
        <v>3050000</v>
      </c>
      <c r="D46" s="148"/>
      <c r="E46" s="160">
        <f>C46</f>
        <v>3050000</v>
      </c>
      <c r="F46" s="57">
        <f t="shared" si="0"/>
        <v>0.23544442427770748</v>
      </c>
      <c r="G46" s="17"/>
      <c r="H46" s="17"/>
    </row>
    <row r="47" spans="1:8" ht="15.75" thickTop="1" thickBot="1">
      <c r="A47" s="122">
        <v>499</v>
      </c>
      <c r="B47" s="122" t="s">
        <v>274</v>
      </c>
      <c r="C47" s="184">
        <v>3050000</v>
      </c>
      <c r="D47" s="124"/>
      <c r="E47" s="184">
        <f>C47</f>
        <v>3050000</v>
      </c>
      <c r="F47" s="67">
        <f t="shared" si="0"/>
        <v>0.23544442427770748</v>
      </c>
      <c r="G47" s="17"/>
      <c r="H47" s="17"/>
    </row>
    <row r="48" spans="1:8" ht="14.25" thickTop="1">
      <c r="A48" s="55">
        <v>51</v>
      </c>
      <c r="B48" s="55" t="s">
        <v>275</v>
      </c>
      <c r="C48" s="55"/>
      <c r="D48" s="55"/>
      <c r="E48" s="55"/>
      <c r="F48" s="57">
        <f t="shared" si="0"/>
        <v>0</v>
      </c>
      <c r="G48" s="17"/>
      <c r="H48" s="17"/>
    </row>
    <row r="49" spans="1:9" ht="13.5">
      <c r="A49" s="49">
        <v>511</v>
      </c>
      <c r="B49" s="49" t="s">
        <v>37</v>
      </c>
      <c r="C49" s="50">
        <v>90065000</v>
      </c>
      <c r="D49" s="50">
        <v>95402210</v>
      </c>
      <c r="E49" s="50">
        <f t="shared" ref="E49:E59" si="4">C49+D49</f>
        <v>185467210</v>
      </c>
      <c r="F49" s="51">
        <f t="shared" si="0"/>
        <v>6.9525580565808927</v>
      </c>
      <c r="G49" s="17"/>
      <c r="H49" s="17"/>
    </row>
    <row r="50" spans="1:9" ht="13.5">
      <c r="A50" s="65">
        <v>512</v>
      </c>
      <c r="B50" s="65" t="s">
        <v>38</v>
      </c>
      <c r="C50" s="68">
        <v>20491000</v>
      </c>
      <c r="D50" s="68">
        <v>22137535</v>
      </c>
      <c r="E50" s="50">
        <f t="shared" si="4"/>
        <v>42628535</v>
      </c>
      <c r="F50" s="51">
        <f t="shared" si="0"/>
        <v>1.5818005566801649</v>
      </c>
      <c r="G50" s="17"/>
      <c r="H50" s="17"/>
    </row>
    <row r="51" spans="1:9" ht="13.5">
      <c r="A51" s="49">
        <v>513</v>
      </c>
      <c r="B51" s="49" t="s">
        <v>276</v>
      </c>
      <c r="C51" s="50"/>
      <c r="D51" s="50"/>
      <c r="E51" s="50">
        <f t="shared" si="4"/>
        <v>0</v>
      </c>
      <c r="F51" s="51">
        <f t="shared" si="0"/>
        <v>0</v>
      </c>
      <c r="G51" s="17"/>
      <c r="H51" s="17"/>
    </row>
    <row r="52" spans="1:9" ht="13.5">
      <c r="A52" s="49">
        <v>515</v>
      </c>
      <c r="B52" s="49" t="s">
        <v>282</v>
      </c>
      <c r="C52" s="50"/>
      <c r="D52" s="50"/>
      <c r="E52" s="50">
        <f t="shared" si="4"/>
        <v>0</v>
      </c>
      <c r="F52" s="51"/>
      <c r="G52" s="17"/>
      <c r="H52" s="17"/>
    </row>
    <row r="53" spans="1:9" ht="13.5">
      <c r="A53" s="66">
        <v>541</v>
      </c>
      <c r="B53" s="66" t="s">
        <v>277</v>
      </c>
      <c r="C53" s="63">
        <v>2500000</v>
      </c>
      <c r="D53" s="63">
        <v>7140000</v>
      </c>
      <c r="E53" s="50">
        <f t="shared" si="4"/>
        <v>9640000</v>
      </c>
      <c r="F53" s="51">
        <f t="shared" si="0"/>
        <v>0.19298723301451431</v>
      </c>
      <c r="G53" s="17"/>
      <c r="H53" s="17"/>
    </row>
    <row r="54" spans="1:9" ht="14.25" thickBot="1">
      <c r="A54" s="64"/>
      <c r="B54" s="52" t="s">
        <v>278</v>
      </c>
      <c r="C54" s="58">
        <f>SUM(C49:C53)</f>
        <v>113056000</v>
      </c>
      <c r="D54" s="58">
        <f>SUM(D49:D53)</f>
        <v>124679745</v>
      </c>
      <c r="E54" s="160">
        <f t="shared" si="4"/>
        <v>237735745</v>
      </c>
      <c r="F54" s="67">
        <f t="shared" si="0"/>
        <v>8.727345846275572</v>
      </c>
      <c r="G54" s="17"/>
      <c r="H54" s="17"/>
    </row>
    <row r="55" spans="1:9" ht="14.25" thickTop="1">
      <c r="A55" s="56">
        <v>611</v>
      </c>
      <c r="B55" s="56" t="s">
        <v>88</v>
      </c>
      <c r="C55" s="162"/>
      <c r="D55" s="162"/>
      <c r="E55" s="162">
        <f t="shared" si="4"/>
        <v>0</v>
      </c>
      <c r="F55" s="51">
        <f t="shared" si="0"/>
        <v>0</v>
      </c>
      <c r="G55" s="17"/>
      <c r="H55" s="17"/>
    </row>
    <row r="56" spans="1:9" ht="13.5">
      <c r="A56" s="49">
        <v>614</v>
      </c>
      <c r="B56" s="77" t="s">
        <v>89</v>
      </c>
      <c r="C56" s="78">
        <v>17000000</v>
      </c>
      <c r="D56" s="78"/>
      <c r="E56" s="50">
        <f t="shared" si="4"/>
        <v>17000000</v>
      </c>
      <c r="F56" s="51">
        <f t="shared" si="0"/>
        <v>1.3123131844986973</v>
      </c>
      <c r="G56" s="17"/>
      <c r="H56" s="19"/>
    </row>
    <row r="57" spans="1:9" ht="14.25" thickBot="1">
      <c r="A57" s="49">
        <v>621</v>
      </c>
      <c r="B57" s="77" t="s">
        <v>279</v>
      </c>
      <c r="C57" s="78"/>
      <c r="D57" s="78"/>
      <c r="E57" s="50">
        <f t="shared" si="4"/>
        <v>0</v>
      </c>
      <c r="F57" s="76">
        <f t="shared" si="0"/>
        <v>0</v>
      </c>
      <c r="G57" s="17"/>
      <c r="H57" s="17"/>
    </row>
    <row r="58" spans="1:9" ht="15" thickTop="1" thickBot="1">
      <c r="A58" s="64"/>
      <c r="B58" s="52" t="s">
        <v>280</v>
      </c>
      <c r="C58" s="172">
        <f>C55+C56+C57</f>
        <v>17000000</v>
      </c>
      <c r="D58" s="172">
        <f>SUM(D55:D57)</f>
        <v>0</v>
      </c>
      <c r="E58" s="173">
        <f t="shared" si="4"/>
        <v>17000000</v>
      </c>
      <c r="F58" s="67">
        <f t="shared" si="0"/>
        <v>1.3123131844986973</v>
      </c>
      <c r="G58" s="17"/>
    </row>
    <row r="59" spans="1:9" ht="15" thickTop="1" thickBot="1">
      <c r="A59" s="156"/>
      <c r="B59" s="156" t="s">
        <v>281</v>
      </c>
      <c r="C59" s="71">
        <f>C13+C21+C27+C30+C31+C35+C37+C46+C54+C58</f>
        <v>1295422480</v>
      </c>
      <c r="D59" s="71">
        <f>D13+D21+D27+D30+D37+D54+D58+D31+D35</f>
        <v>307010745</v>
      </c>
      <c r="E59" s="174">
        <f t="shared" si="4"/>
        <v>1602433225</v>
      </c>
      <c r="F59" s="72">
        <f t="shared" si="0"/>
        <v>100</v>
      </c>
      <c r="G59" s="17"/>
      <c r="I59" s="18"/>
    </row>
    <row r="60" spans="1:9" ht="13.5" thickTop="1">
      <c r="C60" s="73"/>
      <c r="D60" s="73"/>
      <c r="E60" s="73"/>
      <c r="G60" s="17"/>
    </row>
    <row r="61" spans="1:9">
      <c r="C61" s="18"/>
      <c r="D61" s="18"/>
      <c r="E61" s="18"/>
      <c r="G61" s="17"/>
    </row>
    <row r="62" spans="1:9">
      <c r="G62" s="17"/>
    </row>
    <row r="63" spans="1:9">
      <c r="G63" s="17"/>
    </row>
  </sheetData>
  <mergeCells count="16">
    <mergeCell ref="E42:E43"/>
    <mergeCell ref="A44:A45"/>
    <mergeCell ref="C44:C45"/>
    <mergeCell ref="C3:C4"/>
    <mergeCell ref="D3:D4"/>
    <mergeCell ref="E3:E4"/>
    <mergeCell ref="D39:D40"/>
    <mergeCell ref="D42:D43"/>
    <mergeCell ref="E39:E40"/>
    <mergeCell ref="E44:E45"/>
    <mergeCell ref="A2:C2"/>
    <mergeCell ref="B3:B4"/>
    <mergeCell ref="A39:A40"/>
    <mergeCell ref="C39:C40"/>
    <mergeCell ref="A42:A43"/>
    <mergeCell ref="C42:C43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22" workbookViewId="0">
      <selection activeCell="C57" sqref="C57"/>
    </sheetView>
  </sheetViews>
  <sheetFormatPr defaultRowHeight="12.75"/>
  <cols>
    <col min="1" max="1" width="5.42578125" customWidth="1"/>
    <col min="2" max="2" width="42.7109375" customWidth="1"/>
    <col min="3" max="3" width="13.85546875" customWidth="1"/>
    <col min="4" max="4" width="14" customWidth="1"/>
    <col min="5" max="5" width="10.140625" customWidth="1"/>
    <col min="6" max="6" width="6.5703125" hidden="1" customWidth="1"/>
    <col min="7" max="7" width="11.140625" bestFit="1" customWidth="1"/>
    <col min="8" max="8" width="10.85546875" customWidth="1"/>
    <col min="9" max="9" width="12" customWidth="1"/>
    <col min="10" max="10" width="11" customWidth="1"/>
    <col min="11" max="11" width="7.140625" customWidth="1"/>
    <col min="12" max="12" width="17.85546875" customWidth="1"/>
    <col min="13" max="13" width="17.7109375" customWidth="1"/>
  </cols>
  <sheetData>
    <row r="1" spans="1:11">
      <c r="A1" s="35"/>
      <c r="B1" s="36"/>
      <c r="C1" s="36"/>
      <c r="D1" s="36"/>
      <c r="E1" s="36"/>
      <c r="F1" s="36"/>
      <c r="G1" s="37"/>
      <c r="H1" s="37"/>
      <c r="I1" s="38"/>
      <c r="J1" s="38"/>
      <c r="K1" s="37"/>
    </row>
    <row r="2" spans="1:11" ht="13.5">
      <c r="A2" s="150" t="s">
        <v>471</v>
      </c>
      <c r="B2" s="150"/>
      <c r="C2" s="150"/>
      <c r="D2" s="151"/>
      <c r="E2" s="94"/>
      <c r="F2" s="39"/>
      <c r="G2" s="37"/>
      <c r="H2" s="37"/>
      <c r="I2" s="37"/>
      <c r="J2" s="37"/>
      <c r="K2" s="37"/>
    </row>
    <row r="3" spans="1:11" ht="13.5" customHeight="1">
      <c r="A3" s="40" t="s">
        <v>246</v>
      </c>
      <c r="B3" s="352" t="s">
        <v>247</v>
      </c>
      <c r="C3" s="364" t="s">
        <v>668</v>
      </c>
      <c r="D3" s="364" t="s">
        <v>669</v>
      </c>
      <c r="E3" s="364" t="s">
        <v>473</v>
      </c>
      <c r="F3" s="42" t="s">
        <v>249</v>
      </c>
      <c r="G3" s="37"/>
      <c r="H3" s="37"/>
      <c r="I3" s="37"/>
      <c r="J3" s="37"/>
      <c r="K3" s="37"/>
    </row>
    <row r="4" spans="1:11" ht="39" customHeight="1" thickBot="1">
      <c r="A4" s="43" t="s">
        <v>250</v>
      </c>
      <c r="B4" s="353"/>
      <c r="C4" s="365"/>
      <c r="D4" s="365"/>
      <c r="E4" s="365"/>
      <c r="F4" s="45" t="s">
        <v>251</v>
      </c>
      <c r="G4" s="37"/>
      <c r="H4" s="37"/>
      <c r="I4" s="37"/>
      <c r="J4" s="37"/>
      <c r="K4" s="37"/>
    </row>
    <row r="5" spans="1:11" ht="14.25" thickTop="1">
      <c r="A5" s="46">
        <v>41</v>
      </c>
      <c r="B5" s="46" t="s">
        <v>252</v>
      </c>
      <c r="C5" s="122"/>
      <c r="D5" s="122"/>
      <c r="E5" s="122"/>
      <c r="F5" s="48"/>
      <c r="G5" s="36"/>
      <c r="H5" s="37"/>
      <c r="I5" s="37"/>
      <c r="J5" s="37"/>
      <c r="K5" s="37"/>
    </row>
    <row r="6" spans="1:11" ht="13.5">
      <c r="A6" s="46">
        <v>411</v>
      </c>
      <c r="B6" s="49" t="s">
        <v>253</v>
      </c>
      <c r="C6" s="50">
        <v>301560512</v>
      </c>
      <c r="D6" s="50">
        <v>298841496</v>
      </c>
      <c r="E6" s="140">
        <f t="shared" ref="E6:E13" si="0">C6/D6</f>
        <v>1.0090985222480615</v>
      </c>
      <c r="F6" s="51">
        <f t="shared" ref="F6:F13" si="1">C6/$C$59*100</f>
        <v>23.278931518928093</v>
      </c>
      <c r="G6" s="17"/>
      <c r="H6" s="17"/>
    </row>
    <row r="7" spans="1:11" ht="13.5">
      <c r="A7" s="49">
        <v>412</v>
      </c>
      <c r="B7" s="49" t="s">
        <v>7</v>
      </c>
      <c r="C7" s="50">
        <v>53279207</v>
      </c>
      <c r="D7" s="50">
        <v>48840154</v>
      </c>
      <c r="E7" s="140">
        <f t="shared" si="0"/>
        <v>1.0908894144764572</v>
      </c>
      <c r="F7" s="51">
        <f t="shared" si="1"/>
        <v>4.112882694455017</v>
      </c>
      <c r="G7" s="17"/>
      <c r="H7" s="17"/>
    </row>
    <row r="8" spans="1:11" ht="13.5">
      <c r="A8" s="49">
        <v>413</v>
      </c>
      <c r="B8" s="49" t="s">
        <v>86</v>
      </c>
      <c r="C8" s="50">
        <v>1500000</v>
      </c>
      <c r="D8" s="50">
        <v>490000</v>
      </c>
      <c r="E8" s="140">
        <f t="shared" si="0"/>
        <v>3.0612244897959182</v>
      </c>
      <c r="F8" s="51">
        <f t="shared" si="1"/>
        <v>0.11579233980870858</v>
      </c>
      <c r="G8" s="17"/>
      <c r="H8" s="17"/>
    </row>
    <row r="9" spans="1:11" ht="13.5">
      <c r="A9" s="49">
        <v>414</v>
      </c>
      <c r="B9" s="49" t="s">
        <v>8</v>
      </c>
      <c r="C9" s="50">
        <v>14430000</v>
      </c>
      <c r="D9" s="50">
        <v>13977500</v>
      </c>
      <c r="E9" s="140">
        <f t="shared" si="0"/>
        <v>1.032373457342157</v>
      </c>
      <c r="F9" s="51">
        <f t="shared" si="1"/>
        <v>1.1139223089597765</v>
      </c>
      <c r="G9" s="17"/>
      <c r="H9" s="17"/>
    </row>
    <row r="10" spans="1:11" ht="13.5">
      <c r="A10" s="49">
        <v>415</v>
      </c>
      <c r="B10" s="49" t="s">
        <v>113</v>
      </c>
      <c r="C10" s="50">
        <v>6975000</v>
      </c>
      <c r="D10" s="50">
        <v>6120000</v>
      </c>
      <c r="E10" s="140">
        <f t="shared" si="0"/>
        <v>1.1397058823529411</v>
      </c>
      <c r="F10" s="51">
        <f t="shared" si="1"/>
        <v>0.53843438011049494</v>
      </c>
      <c r="G10" s="17"/>
      <c r="H10" s="17"/>
      <c r="I10" s="21"/>
      <c r="J10" s="21"/>
      <c r="K10" s="21"/>
    </row>
    <row r="11" spans="1:11" ht="13.5">
      <c r="A11" s="49">
        <v>416</v>
      </c>
      <c r="B11" s="49" t="s">
        <v>254</v>
      </c>
      <c r="C11" s="50">
        <v>1675000</v>
      </c>
      <c r="D11" s="50">
        <v>3184883</v>
      </c>
      <c r="E11" s="140">
        <f t="shared" si="0"/>
        <v>0.52592198834305692</v>
      </c>
      <c r="F11" s="51">
        <f t="shared" si="1"/>
        <v>0.12930144611972458</v>
      </c>
      <c r="G11" s="17"/>
      <c r="H11" s="17"/>
    </row>
    <row r="12" spans="1:11" ht="13.5">
      <c r="A12" s="65">
        <v>417</v>
      </c>
      <c r="B12" s="65" t="s">
        <v>515</v>
      </c>
      <c r="C12" s="68">
        <v>12000000</v>
      </c>
      <c r="D12" s="68">
        <v>10000000</v>
      </c>
      <c r="E12" s="186">
        <f t="shared" si="0"/>
        <v>1.2</v>
      </c>
      <c r="F12" s="185">
        <f t="shared" si="1"/>
        <v>0.92633871846966864</v>
      </c>
      <c r="G12" s="17"/>
      <c r="H12" s="17"/>
    </row>
    <row r="13" spans="1:11" ht="14.25" thickBot="1">
      <c r="A13" s="52"/>
      <c r="B13" s="52" t="s">
        <v>255</v>
      </c>
      <c r="C13" s="58">
        <f>SUM(C6:C12)</f>
        <v>391419719</v>
      </c>
      <c r="D13" s="58">
        <f>SUM(D6:D12)</f>
        <v>381454033</v>
      </c>
      <c r="E13" s="157">
        <f t="shared" si="0"/>
        <v>1.0261255227048549</v>
      </c>
      <c r="F13" s="54">
        <f t="shared" si="1"/>
        <v>30.215603406851489</v>
      </c>
      <c r="G13" s="17"/>
      <c r="H13" s="17"/>
    </row>
    <row r="14" spans="1:11" ht="14.25" thickTop="1">
      <c r="A14" s="55">
        <v>42</v>
      </c>
      <c r="B14" s="55" t="s">
        <v>256</v>
      </c>
      <c r="C14" s="56"/>
      <c r="D14" s="56"/>
      <c r="E14" s="153"/>
      <c r="F14" s="57"/>
      <c r="G14" s="17"/>
      <c r="H14" s="17"/>
    </row>
    <row r="15" spans="1:11" ht="13.5">
      <c r="A15" s="49">
        <v>421</v>
      </c>
      <c r="B15" s="49" t="s">
        <v>22</v>
      </c>
      <c r="C15" s="50">
        <v>104357000</v>
      </c>
      <c r="D15" s="50">
        <v>128083056</v>
      </c>
      <c r="E15" s="140">
        <f t="shared" ref="E15:E21" si="2">C15/D15</f>
        <v>0.81476038485527702</v>
      </c>
      <c r="F15" s="51">
        <f t="shared" ref="F15:F21" si="3">C15/$C$59*100</f>
        <v>8.0558274702782686</v>
      </c>
      <c r="G15" s="17"/>
      <c r="H15" s="17"/>
    </row>
    <row r="16" spans="1:11" ht="13.5">
      <c r="A16" s="49">
        <v>422</v>
      </c>
      <c r="B16" s="49" t="s">
        <v>55</v>
      </c>
      <c r="C16" s="50">
        <v>3760000</v>
      </c>
      <c r="D16" s="50">
        <v>4427000</v>
      </c>
      <c r="E16" s="140">
        <f t="shared" si="2"/>
        <v>0.84933363451547328</v>
      </c>
      <c r="F16" s="51">
        <f t="shared" si="3"/>
        <v>0.29025279845382951</v>
      </c>
      <c r="G16" s="17"/>
      <c r="H16" s="17"/>
    </row>
    <row r="17" spans="1:8" ht="13.5">
      <c r="A17" s="49">
        <v>423</v>
      </c>
      <c r="B17" s="49" t="s">
        <v>11</v>
      </c>
      <c r="C17" s="50">
        <v>54287000</v>
      </c>
      <c r="D17" s="50">
        <v>36323578</v>
      </c>
      <c r="E17" s="140">
        <f t="shared" si="2"/>
        <v>1.4945388915155879</v>
      </c>
      <c r="F17" s="51">
        <f t="shared" si="3"/>
        <v>4.1906791674635757</v>
      </c>
      <c r="G17" s="17"/>
      <c r="H17" s="17"/>
    </row>
    <row r="18" spans="1:8" ht="13.5">
      <c r="A18" s="49">
        <v>424</v>
      </c>
      <c r="B18" s="49" t="s">
        <v>33</v>
      </c>
      <c r="C18" s="50">
        <v>122338000</v>
      </c>
      <c r="D18" s="50">
        <v>117937197</v>
      </c>
      <c r="E18" s="140">
        <f t="shared" si="2"/>
        <v>1.0373148006900657</v>
      </c>
      <c r="F18" s="51">
        <f t="shared" si="3"/>
        <v>9.4438688450118597</v>
      </c>
      <c r="G18" s="17"/>
      <c r="H18" s="17"/>
    </row>
    <row r="19" spans="1:8" ht="13.5">
      <c r="A19" s="49">
        <v>425</v>
      </c>
      <c r="B19" s="49" t="s">
        <v>34</v>
      </c>
      <c r="C19" s="50">
        <v>54290000</v>
      </c>
      <c r="D19" s="50">
        <v>48807102</v>
      </c>
      <c r="E19" s="140">
        <f t="shared" si="2"/>
        <v>1.1123381183336802</v>
      </c>
      <c r="F19" s="51">
        <f t="shared" si="3"/>
        <v>4.1909107521431928</v>
      </c>
      <c r="G19" s="17"/>
      <c r="H19" s="17"/>
    </row>
    <row r="20" spans="1:8" ht="13.5">
      <c r="A20" s="49">
        <v>426</v>
      </c>
      <c r="B20" s="49" t="s">
        <v>35</v>
      </c>
      <c r="C20" s="50">
        <v>25110000</v>
      </c>
      <c r="D20" s="50">
        <v>16612340</v>
      </c>
      <c r="E20" s="140">
        <f t="shared" si="2"/>
        <v>1.5115269733222412</v>
      </c>
      <c r="F20" s="51">
        <f t="shared" si="3"/>
        <v>1.9383637683977817</v>
      </c>
      <c r="G20" s="17"/>
      <c r="H20" s="17"/>
    </row>
    <row r="21" spans="1:8" ht="14.25" thickBot="1">
      <c r="A21" s="52"/>
      <c r="B21" s="52" t="s">
        <v>257</v>
      </c>
      <c r="C21" s="58">
        <f>SUM(C15:C20)</f>
        <v>364142000</v>
      </c>
      <c r="D21" s="58">
        <f>SUM(D15:D20)</f>
        <v>352190273</v>
      </c>
      <c r="E21" s="157">
        <f t="shared" si="2"/>
        <v>1.033935426149603</v>
      </c>
      <c r="F21" s="54">
        <f t="shared" si="3"/>
        <v>28.109902801748511</v>
      </c>
      <c r="G21" s="17"/>
      <c r="H21" s="17"/>
    </row>
    <row r="22" spans="1:8" ht="14.25" thickTop="1">
      <c r="A22" s="62">
        <v>43</v>
      </c>
      <c r="B22" s="62" t="s">
        <v>291</v>
      </c>
      <c r="C22" s="81">
        <v>0</v>
      </c>
      <c r="D22" s="81">
        <v>0</v>
      </c>
      <c r="E22" s="142"/>
      <c r="F22" s="82"/>
      <c r="G22" s="17"/>
      <c r="H22" s="17"/>
    </row>
    <row r="23" spans="1:8" ht="15" thickBot="1">
      <c r="A23" s="83">
        <v>431</v>
      </c>
      <c r="B23" s="83" t="s">
        <v>292</v>
      </c>
      <c r="C23" s="84">
        <v>0</v>
      </c>
      <c r="D23" s="84">
        <v>0</v>
      </c>
      <c r="E23" s="143"/>
      <c r="F23" s="54"/>
      <c r="G23" s="17"/>
      <c r="H23" s="17"/>
    </row>
    <row r="24" spans="1:8" ht="14.25" thickTop="1">
      <c r="A24" s="55">
        <v>44</v>
      </c>
      <c r="B24" s="55" t="s">
        <v>258</v>
      </c>
      <c r="C24" s="56"/>
      <c r="D24" s="56"/>
      <c r="E24" s="144"/>
      <c r="F24" s="57"/>
      <c r="G24" s="17"/>
      <c r="H24" s="17"/>
    </row>
    <row r="25" spans="1:8" ht="13.5">
      <c r="A25" s="49">
        <v>441</v>
      </c>
      <c r="B25" s="49" t="s">
        <v>259</v>
      </c>
      <c r="C25" s="50">
        <v>15950000</v>
      </c>
      <c r="D25" s="50">
        <v>21606000</v>
      </c>
      <c r="E25" s="140">
        <f t="shared" ref="E25:E34" si="4">C25/D25</f>
        <v>0.73822086457465519</v>
      </c>
      <c r="F25" s="51">
        <f>C25/$C$59*100</f>
        <v>1.2312585466326014</v>
      </c>
      <c r="G25" s="17"/>
      <c r="H25" s="17"/>
    </row>
    <row r="26" spans="1:8" ht="13.5">
      <c r="A26" s="49">
        <v>444</v>
      </c>
      <c r="B26" s="49" t="s">
        <v>214</v>
      </c>
      <c r="C26" s="50">
        <v>300000</v>
      </c>
      <c r="D26" s="50">
        <v>4662008</v>
      </c>
      <c r="E26" s="140">
        <f t="shared" si="4"/>
        <v>6.4349953925432996E-2</v>
      </c>
      <c r="F26" s="51">
        <f>C26/$C$59*100</f>
        <v>2.3158467961741716E-2</v>
      </c>
      <c r="G26" s="17"/>
      <c r="H26" s="17"/>
    </row>
    <row r="27" spans="1:8" ht="14.25" thickBot="1">
      <c r="A27" s="52"/>
      <c r="B27" s="52" t="s">
        <v>260</v>
      </c>
      <c r="C27" s="58">
        <f>C25+C26</f>
        <v>16250000</v>
      </c>
      <c r="D27" s="58">
        <f>D25+D26</f>
        <v>26268008</v>
      </c>
      <c r="E27" s="157">
        <f t="shared" si="4"/>
        <v>0.61862323172735445</v>
      </c>
      <c r="F27" s="54">
        <f>C27/$C$59*100</f>
        <v>1.254417014594343</v>
      </c>
      <c r="G27" s="17"/>
      <c r="H27" s="17"/>
    </row>
    <row r="28" spans="1:8" ht="15" thickTop="1" thickBot="1">
      <c r="A28" s="123">
        <v>451</v>
      </c>
      <c r="B28" s="123" t="s">
        <v>261</v>
      </c>
      <c r="C28" s="149">
        <v>94000000</v>
      </c>
      <c r="D28" s="149">
        <v>110600000</v>
      </c>
      <c r="E28" s="155">
        <f t="shared" si="4"/>
        <v>0.84990958408679929</v>
      </c>
      <c r="F28" s="60">
        <f>C28/$C$59*100</f>
        <v>7.2563199613457376</v>
      </c>
      <c r="G28" s="17"/>
      <c r="H28" s="17"/>
    </row>
    <row r="29" spans="1:8" ht="15" thickTop="1" thickBot="1">
      <c r="A29" s="62">
        <v>454</v>
      </c>
      <c r="B29" s="62" t="s">
        <v>328</v>
      </c>
      <c r="C29" s="99">
        <v>0</v>
      </c>
      <c r="D29" s="99"/>
      <c r="E29" s="144"/>
      <c r="F29" s="60">
        <f>C29/$C$59*100</f>
        <v>0</v>
      </c>
      <c r="G29" s="17"/>
      <c r="H29" s="17"/>
    </row>
    <row r="30" spans="1:8" ht="15" thickTop="1" thickBot="1">
      <c r="A30" s="52"/>
      <c r="B30" s="52" t="s">
        <v>329</v>
      </c>
      <c r="C30" s="58">
        <f>C28+C29</f>
        <v>94000000</v>
      </c>
      <c r="D30" s="58">
        <f>D28+D29</f>
        <v>110600000</v>
      </c>
      <c r="E30" s="157">
        <f t="shared" si="4"/>
        <v>0.84990958408679929</v>
      </c>
      <c r="F30" s="89"/>
      <c r="G30" s="17"/>
      <c r="H30" s="17"/>
    </row>
    <row r="31" spans="1:8" ht="15" thickTop="1" thickBot="1">
      <c r="A31" s="156">
        <v>46</v>
      </c>
      <c r="B31" s="156" t="s">
        <v>262</v>
      </c>
      <c r="C31" s="71">
        <f>C32+C34+C33</f>
        <v>174449761</v>
      </c>
      <c r="D31" s="71">
        <f>D32+D34+D33</f>
        <v>177567208</v>
      </c>
      <c r="E31" s="158">
        <f t="shared" si="4"/>
        <v>0.98244356581875181</v>
      </c>
      <c r="F31" s="57">
        <f>C31/$C$59*100</f>
        <v>13.466630670173332</v>
      </c>
      <c r="G31" s="17"/>
      <c r="H31" s="17"/>
    </row>
    <row r="32" spans="1:8" ht="15" thickTop="1" thickBot="1">
      <c r="A32" s="55">
        <v>463</v>
      </c>
      <c r="B32" s="55" t="s">
        <v>216</v>
      </c>
      <c r="C32" s="152">
        <v>125442000</v>
      </c>
      <c r="D32" s="152">
        <v>133506000</v>
      </c>
      <c r="E32" s="144">
        <f t="shared" si="4"/>
        <v>0.93959822030470541</v>
      </c>
      <c r="F32" s="54">
        <f>C32/$C$59*100</f>
        <v>9.6834817935226809</v>
      </c>
      <c r="G32" s="17"/>
      <c r="H32" s="17"/>
    </row>
    <row r="33" spans="1:8" ht="14.25" thickTop="1">
      <c r="A33" s="55">
        <v>464</v>
      </c>
      <c r="B33" s="55" t="s">
        <v>667</v>
      </c>
      <c r="C33" s="152">
        <v>15000000</v>
      </c>
      <c r="D33" s="152"/>
      <c r="E33" s="144"/>
      <c r="F33" s="82">
        <f>C33/$C$59*100</f>
        <v>1.1579233980870858</v>
      </c>
      <c r="G33" s="17"/>
      <c r="H33" s="17"/>
    </row>
    <row r="34" spans="1:8" ht="13.5">
      <c r="A34" s="55">
        <v>465</v>
      </c>
      <c r="B34" s="55" t="s">
        <v>454</v>
      </c>
      <c r="C34" s="152">
        <v>34007761</v>
      </c>
      <c r="D34" s="152">
        <v>44061208</v>
      </c>
      <c r="E34" s="144">
        <f t="shared" si="4"/>
        <v>0.77182997343150461</v>
      </c>
      <c r="F34" s="82">
        <f>C34/$C$59*100</f>
        <v>2.6252254785635651</v>
      </c>
      <c r="G34" s="17"/>
      <c r="H34" s="17"/>
    </row>
    <row r="35" spans="1:8" ht="14.25" thickBot="1">
      <c r="A35" s="52">
        <v>47</v>
      </c>
      <c r="B35" s="52" t="s">
        <v>263</v>
      </c>
      <c r="C35" s="160">
        <f>C36</f>
        <v>75190000</v>
      </c>
      <c r="D35" s="160">
        <f>D36</f>
        <v>76840000</v>
      </c>
      <c r="E35" s="157">
        <f>C35/D35</f>
        <v>0.97852680895366995</v>
      </c>
      <c r="F35" s="57">
        <f t="shared" ref="F35:F51" si="5">C35/$C$59*100</f>
        <v>5.8042840201445323</v>
      </c>
      <c r="G35" s="17"/>
      <c r="H35" s="17"/>
    </row>
    <row r="36" spans="1:8" ht="15.75" thickTop="1" thickBot="1">
      <c r="A36" s="56">
        <v>472</v>
      </c>
      <c r="B36" s="56" t="s">
        <v>264</v>
      </c>
      <c r="C36" s="159">
        <v>75190000</v>
      </c>
      <c r="D36" s="159">
        <v>76840000</v>
      </c>
      <c r="E36" s="144">
        <f>C36/D36</f>
        <v>0.97852680895366995</v>
      </c>
      <c r="F36" s="54">
        <f t="shared" si="5"/>
        <v>5.8042840201445323</v>
      </c>
      <c r="G36" s="17"/>
      <c r="H36" s="17"/>
    </row>
    <row r="37" spans="1:8" ht="14.25" thickTop="1">
      <c r="A37" s="55">
        <v>48</v>
      </c>
      <c r="B37" s="55" t="s">
        <v>265</v>
      </c>
      <c r="C37" s="87">
        <f>C38+C39+C41+C42+C44</f>
        <v>46865000</v>
      </c>
      <c r="D37" s="87">
        <f>D38+D39+D41+D42+D44</f>
        <v>40760000</v>
      </c>
      <c r="E37" s="165">
        <f>C37/D37</f>
        <v>1.1497791952894996</v>
      </c>
      <c r="F37" s="57">
        <f t="shared" si="5"/>
        <v>3.6177386700900849</v>
      </c>
      <c r="G37" s="17"/>
      <c r="H37" s="17"/>
    </row>
    <row r="38" spans="1:8" ht="14.25">
      <c r="A38" s="49">
        <v>481</v>
      </c>
      <c r="B38" s="49" t="s">
        <v>266</v>
      </c>
      <c r="C38" s="139">
        <v>31880000</v>
      </c>
      <c r="D38" s="139">
        <v>27585000</v>
      </c>
      <c r="E38" s="144">
        <f>C38/D38</f>
        <v>1.155700561899583</v>
      </c>
      <c r="F38" s="51">
        <f t="shared" si="5"/>
        <v>2.4609731954010865</v>
      </c>
      <c r="G38" s="17"/>
      <c r="H38" s="17"/>
    </row>
    <row r="39" spans="1:8" ht="13.5" customHeight="1">
      <c r="A39" s="354">
        <v>482</v>
      </c>
      <c r="B39" s="65" t="s">
        <v>267</v>
      </c>
      <c r="C39" s="356">
        <v>4985000</v>
      </c>
      <c r="D39" s="356">
        <v>3055000</v>
      </c>
      <c r="E39" s="369">
        <f>C39/D39</f>
        <v>1.6317512274959083</v>
      </c>
      <c r="F39" s="51">
        <f t="shared" si="5"/>
        <v>0.38481654263094156</v>
      </c>
      <c r="G39" s="17"/>
      <c r="H39" s="17"/>
    </row>
    <row r="40" spans="1:8" ht="13.5" customHeight="1">
      <c r="A40" s="355"/>
      <c r="B40" s="56" t="s">
        <v>268</v>
      </c>
      <c r="C40" s="357"/>
      <c r="D40" s="357"/>
      <c r="E40" s="370"/>
      <c r="F40" s="51">
        <f t="shared" si="5"/>
        <v>0</v>
      </c>
      <c r="G40" s="17"/>
      <c r="H40" s="17"/>
    </row>
    <row r="41" spans="1:8" ht="14.25">
      <c r="A41" s="56">
        <v>483</v>
      </c>
      <c r="B41" s="49" t="s">
        <v>269</v>
      </c>
      <c r="C41" s="139">
        <v>10000000</v>
      </c>
      <c r="D41" s="139">
        <v>10020000</v>
      </c>
      <c r="E41" s="144">
        <f>C41/D41</f>
        <v>0.99800399201596801</v>
      </c>
      <c r="F41" s="51">
        <f t="shared" si="5"/>
        <v>0.77194893205805726</v>
      </c>
      <c r="G41" s="17"/>
      <c r="H41" s="17"/>
    </row>
    <row r="42" spans="1:8" ht="13.5" customHeight="1">
      <c r="A42" s="354">
        <v>484</v>
      </c>
      <c r="B42" s="65" t="s">
        <v>270</v>
      </c>
      <c r="C42" s="356">
        <v>0</v>
      </c>
      <c r="D42" s="356"/>
      <c r="E42" s="369"/>
      <c r="F42" s="51">
        <f t="shared" si="5"/>
        <v>0</v>
      </c>
      <c r="G42" s="17"/>
      <c r="H42" s="17"/>
    </row>
    <row r="43" spans="1:8" ht="13.5" customHeight="1">
      <c r="A43" s="358"/>
      <c r="B43" s="66" t="s">
        <v>271</v>
      </c>
      <c r="C43" s="359"/>
      <c r="D43" s="359"/>
      <c r="E43" s="370"/>
      <c r="F43" s="51">
        <f t="shared" si="5"/>
        <v>0</v>
      </c>
      <c r="G43" s="17"/>
      <c r="H43" s="17"/>
    </row>
    <row r="44" spans="1:8" ht="13.5" customHeight="1">
      <c r="A44" s="354">
        <v>485</v>
      </c>
      <c r="B44" s="65" t="s">
        <v>270</v>
      </c>
      <c r="C44" s="356"/>
      <c r="D44" s="356">
        <v>100000</v>
      </c>
      <c r="E44" s="371">
        <f>C44/D44</f>
        <v>0</v>
      </c>
      <c r="F44" s="51">
        <f t="shared" si="5"/>
        <v>0</v>
      </c>
      <c r="G44" s="17"/>
      <c r="H44" s="17"/>
    </row>
    <row r="45" spans="1:8" ht="13.5" customHeight="1">
      <c r="A45" s="355"/>
      <c r="B45" s="56" t="s">
        <v>272</v>
      </c>
      <c r="C45" s="357"/>
      <c r="D45" s="357"/>
      <c r="E45" s="372"/>
      <c r="F45" s="51">
        <f t="shared" si="5"/>
        <v>0</v>
      </c>
      <c r="G45" s="17"/>
      <c r="H45" s="17"/>
    </row>
    <row r="46" spans="1:8" ht="13.5" customHeight="1" thickBot="1">
      <c r="A46" s="52">
        <v>49</v>
      </c>
      <c r="B46" s="52" t="s">
        <v>273</v>
      </c>
      <c r="C46" s="160">
        <f>C47</f>
        <v>3050000</v>
      </c>
      <c r="D46" s="160">
        <f>D47</f>
        <v>2050000</v>
      </c>
      <c r="E46" s="157">
        <f>C46/D46</f>
        <v>1.4878048780487805</v>
      </c>
      <c r="F46" s="57">
        <f t="shared" si="5"/>
        <v>0.23544442427770748</v>
      </c>
      <c r="G46" s="17"/>
      <c r="H46" s="17"/>
    </row>
    <row r="47" spans="1:8" ht="14.25" customHeight="1" thickTop="1" thickBot="1">
      <c r="A47" s="56">
        <v>499</v>
      </c>
      <c r="B47" s="56" t="s">
        <v>274</v>
      </c>
      <c r="C47" s="159">
        <v>3050000</v>
      </c>
      <c r="D47" s="159">
        <v>2050000</v>
      </c>
      <c r="E47" s="161">
        <f>C47/D47</f>
        <v>1.4878048780487805</v>
      </c>
      <c r="F47" s="67">
        <f t="shared" si="5"/>
        <v>0.23544442427770748</v>
      </c>
      <c r="G47" s="17"/>
      <c r="H47" s="17"/>
    </row>
    <row r="48" spans="1:8" ht="14.25" thickTop="1">
      <c r="A48" s="55">
        <v>51</v>
      </c>
      <c r="B48" s="55" t="s">
        <v>275</v>
      </c>
      <c r="C48" s="55"/>
      <c r="D48" s="55"/>
      <c r="E48" s="147"/>
      <c r="F48" s="57">
        <f t="shared" si="5"/>
        <v>0</v>
      </c>
      <c r="G48" s="17"/>
      <c r="H48" s="17"/>
    </row>
    <row r="49" spans="1:9" ht="13.5">
      <c r="A49" s="49">
        <v>511</v>
      </c>
      <c r="B49" s="49" t="s">
        <v>37</v>
      </c>
      <c r="C49" s="50">
        <v>90065000</v>
      </c>
      <c r="D49" s="50">
        <v>45211276</v>
      </c>
      <c r="E49" s="144">
        <f>C49/D49</f>
        <v>1.9920915304403264</v>
      </c>
      <c r="F49" s="51">
        <f t="shared" si="5"/>
        <v>6.9525580565808927</v>
      </c>
      <c r="G49" s="17"/>
      <c r="H49" s="17"/>
    </row>
    <row r="50" spans="1:9" ht="13.5">
      <c r="A50" s="65">
        <v>512</v>
      </c>
      <c r="B50" s="65" t="s">
        <v>38</v>
      </c>
      <c r="C50" s="68">
        <v>20491000</v>
      </c>
      <c r="D50" s="68">
        <v>18919000</v>
      </c>
      <c r="E50" s="144">
        <f>C50/D50</f>
        <v>1.0830910724668323</v>
      </c>
      <c r="F50" s="51">
        <f t="shared" si="5"/>
        <v>1.5818005566801649</v>
      </c>
      <c r="G50" s="17"/>
      <c r="H50" s="17"/>
    </row>
    <row r="51" spans="1:9" ht="13.5">
      <c r="A51" s="49">
        <v>513</v>
      </c>
      <c r="B51" s="49" t="s">
        <v>276</v>
      </c>
      <c r="C51" s="50"/>
      <c r="D51" s="50"/>
      <c r="E51" s="140"/>
      <c r="F51" s="51">
        <f t="shared" si="5"/>
        <v>0</v>
      </c>
      <c r="G51" s="17"/>
      <c r="H51" s="17"/>
    </row>
    <row r="52" spans="1:9" ht="13.5">
      <c r="A52" s="49">
        <v>515</v>
      </c>
      <c r="B52" s="49" t="s">
        <v>282</v>
      </c>
      <c r="C52" s="50"/>
      <c r="D52" s="50"/>
      <c r="E52" s="144"/>
      <c r="F52" s="51"/>
      <c r="G52" s="17"/>
      <c r="H52" s="17"/>
    </row>
    <row r="53" spans="1:9" ht="13.5">
      <c r="A53" s="66">
        <v>541</v>
      </c>
      <c r="B53" s="66" t="s">
        <v>277</v>
      </c>
      <c r="C53" s="63">
        <v>2500000</v>
      </c>
      <c r="D53" s="63">
        <v>2000000</v>
      </c>
      <c r="E53" s="144">
        <f>C53/D53</f>
        <v>1.25</v>
      </c>
      <c r="F53" s="51">
        <f t="shared" ref="F53:F59" si="6">C53/$C$59*100</f>
        <v>0.19298723301451431</v>
      </c>
      <c r="G53" s="17"/>
      <c r="H53" s="17"/>
    </row>
    <row r="54" spans="1:9" ht="14.25" thickBot="1">
      <c r="A54" s="64"/>
      <c r="B54" s="52" t="s">
        <v>278</v>
      </c>
      <c r="C54" s="58">
        <f>SUM(C49:C53)</f>
        <v>113056000</v>
      </c>
      <c r="D54" s="58">
        <f>SUM(D49:D53)</f>
        <v>66130276</v>
      </c>
      <c r="E54" s="157">
        <f>C54/D54</f>
        <v>1.7095951633409181</v>
      </c>
      <c r="F54" s="67">
        <f t="shared" si="6"/>
        <v>8.727345846275572</v>
      </c>
      <c r="G54" s="17"/>
      <c r="H54" s="17"/>
    </row>
    <row r="55" spans="1:9" ht="14.25" thickTop="1">
      <c r="A55" s="56">
        <v>611</v>
      </c>
      <c r="B55" s="56" t="s">
        <v>88</v>
      </c>
      <c r="C55" s="162">
        <v>17000000</v>
      </c>
      <c r="D55" s="162"/>
      <c r="E55" s="144"/>
      <c r="F55" s="51">
        <f t="shared" si="6"/>
        <v>1.3123131844986973</v>
      </c>
      <c r="G55" s="17"/>
      <c r="H55" s="17"/>
    </row>
    <row r="56" spans="1:9" ht="13.5">
      <c r="A56" s="49">
        <v>614</v>
      </c>
      <c r="B56" s="77" t="s">
        <v>89</v>
      </c>
      <c r="C56" s="78"/>
      <c r="D56" s="78"/>
      <c r="E56" s="140"/>
      <c r="F56" s="51">
        <f t="shared" si="6"/>
        <v>0</v>
      </c>
      <c r="G56" s="17"/>
      <c r="H56" s="19"/>
    </row>
    <row r="57" spans="1:9" ht="14.25" thickBot="1">
      <c r="A57" s="69">
        <v>621</v>
      </c>
      <c r="B57" s="75" t="s">
        <v>279</v>
      </c>
      <c r="C57" s="70"/>
      <c r="D57" s="70"/>
      <c r="E57" s="154"/>
      <c r="F57" s="76">
        <f t="shared" si="6"/>
        <v>0</v>
      </c>
      <c r="G57" s="17"/>
      <c r="H57" s="17"/>
    </row>
    <row r="58" spans="1:9" ht="15" thickTop="1" thickBot="1">
      <c r="A58" s="69"/>
      <c r="B58" s="52" t="s">
        <v>280</v>
      </c>
      <c r="C58" s="164">
        <f>C55</f>
        <v>17000000</v>
      </c>
      <c r="D58" s="164">
        <f>D55</f>
        <v>0</v>
      </c>
      <c r="E58" s="163"/>
      <c r="F58" s="67">
        <f t="shared" si="6"/>
        <v>1.3123131844986973</v>
      </c>
      <c r="G58" s="17"/>
    </row>
    <row r="59" spans="1:9" ht="15" thickTop="1" thickBot="1">
      <c r="A59" s="59"/>
      <c r="B59" s="59" t="s">
        <v>474</v>
      </c>
      <c r="C59" s="71">
        <f>C13+C21+C27+C30+C31+C35+C37+C46+C54+C58</f>
        <v>1295422480</v>
      </c>
      <c r="D59" s="71">
        <f>D13+D21+D27+D30+D31+D35+D37+D46+D54+D58</f>
        <v>1233859798</v>
      </c>
      <c r="E59" s="163">
        <f>C59/D59</f>
        <v>1.0498943900269615</v>
      </c>
      <c r="F59" s="72">
        <f t="shared" si="6"/>
        <v>100</v>
      </c>
      <c r="G59" s="17"/>
      <c r="I59" s="18"/>
    </row>
    <row r="60" spans="1:9" ht="13.5" thickTop="1">
      <c r="C60" s="73"/>
      <c r="D60" s="73"/>
      <c r="E60" s="73"/>
      <c r="G60" s="17"/>
    </row>
    <row r="61" spans="1:9">
      <c r="C61" s="18"/>
      <c r="D61" s="18"/>
      <c r="E61" s="18"/>
      <c r="G61" s="17"/>
    </row>
    <row r="62" spans="1:9">
      <c r="G62" s="17"/>
    </row>
    <row r="63" spans="1:9">
      <c r="G63" s="17"/>
    </row>
  </sheetData>
  <mergeCells count="16">
    <mergeCell ref="B3:B4"/>
    <mergeCell ref="C3:C4"/>
    <mergeCell ref="E3:E4"/>
    <mergeCell ref="A39:A40"/>
    <mergeCell ref="C39:C40"/>
    <mergeCell ref="E39:E40"/>
    <mergeCell ref="D3:D4"/>
    <mergeCell ref="D39:D40"/>
    <mergeCell ref="A42:A43"/>
    <mergeCell ref="C42:C43"/>
    <mergeCell ref="E42:E43"/>
    <mergeCell ref="A44:A45"/>
    <mergeCell ref="C44:C45"/>
    <mergeCell ref="E44:E45"/>
    <mergeCell ref="D42:D43"/>
    <mergeCell ref="D44:D4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J63"/>
  <sheetViews>
    <sheetView workbookViewId="0">
      <selection activeCell="C42" sqref="C42:C43"/>
    </sheetView>
  </sheetViews>
  <sheetFormatPr defaultRowHeight="12.75"/>
  <cols>
    <col min="1" max="1" width="5.42578125" customWidth="1"/>
    <col min="2" max="2" width="45.28515625" customWidth="1"/>
    <col min="3" max="4" width="20.85546875" customWidth="1"/>
    <col min="5" max="5" width="6.5703125" hidden="1" customWidth="1"/>
    <col min="6" max="6" width="11.140625" bestFit="1" customWidth="1"/>
    <col min="7" max="7" width="10.85546875" customWidth="1"/>
    <col min="8" max="8" width="12" customWidth="1"/>
    <col min="9" max="9" width="11" customWidth="1"/>
    <col min="10" max="10" width="7.140625" customWidth="1"/>
    <col min="11" max="11" width="17.85546875" customWidth="1"/>
    <col min="12" max="12" width="17.7109375" customWidth="1"/>
  </cols>
  <sheetData>
    <row r="1" spans="1:10">
      <c r="A1" s="35"/>
      <c r="B1" s="36"/>
      <c r="C1" s="36"/>
      <c r="D1" s="36"/>
      <c r="E1" s="36"/>
      <c r="F1" s="37"/>
      <c r="G1" s="37"/>
      <c r="H1" s="38"/>
      <c r="I1" s="38"/>
      <c r="J1" s="37"/>
    </row>
    <row r="2" spans="1:10" ht="13.5">
      <c r="A2" s="150" t="s">
        <v>471</v>
      </c>
      <c r="B2" s="150"/>
      <c r="C2" s="150"/>
      <c r="D2" s="94"/>
      <c r="E2" s="39"/>
      <c r="F2" s="37"/>
      <c r="G2" s="37"/>
      <c r="H2" s="37"/>
      <c r="I2" s="37"/>
      <c r="J2" s="37"/>
    </row>
    <row r="3" spans="1:10" ht="13.5" customHeight="1">
      <c r="A3" s="40" t="s">
        <v>246</v>
      </c>
      <c r="B3" s="352" t="s">
        <v>247</v>
      </c>
      <c r="C3" s="364" t="s">
        <v>472</v>
      </c>
      <c r="D3" s="362" t="s">
        <v>473</v>
      </c>
      <c r="E3" s="42" t="s">
        <v>249</v>
      </c>
      <c r="F3" s="37"/>
      <c r="G3" s="37"/>
      <c r="H3" s="37"/>
      <c r="I3" s="37"/>
      <c r="J3" s="37"/>
    </row>
    <row r="4" spans="1:10" ht="14.25" thickBot="1">
      <c r="A4" s="43" t="s">
        <v>250</v>
      </c>
      <c r="B4" s="353"/>
      <c r="C4" s="365"/>
      <c r="D4" s="363"/>
      <c r="E4" s="45" t="s">
        <v>251</v>
      </c>
      <c r="F4" s="37"/>
      <c r="G4" s="37"/>
      <c r="H4" s="37"/>
      <c r="I4" s="37"/>
      <c r="J4" s="37"/>
    </row>
    <row r="5" spans="1:10" ht="14.25" thickTop="1">
      <c r="A5" s="46">
        <v>41</v>
      </c>
      <c r="B5" s="46" t="s">
        <v>252</v>
      </c>
      <c r="C5" s="122"/>
      <c r="D5" s="122"/>
      <c r="E5" s="48"/>
      <c r="F5" s="36"/>
      <c r="G5" s="37"/>
      <c r="H5" s="37"/>
      <c r="I5" s="37"/>
      <c r="J5" s="37"/>
    </row>
    <row r="6" spans="1:10" ht="13.5">
      <c r="A6" s="46">
        <v>411</v>
      </c>
      <c r="B6" s="49" t="s">
        <v>253</v>
      </c>
      <c r="C6" s="50">
        <v>301560512</v>
      </c>
      <c r="D6" s="140">
        <f>C6/C59</f>
        <v>0.23278931518928095</v>
      </c>
      <c r="E6" s="51">
        <f t="shared" ref="E6:E13" si="0">C6/$C$59*100</f>
        <v>23.278931518928093</v>
      </c>
      <c r="F6" s="17"/>
      <c r="G6" s="17"/>
    </row>
    <row r="7" spans="1:10" ht="13.5">
      <c r="A7" s="49">
        <v>412</v>
      </c>
      <c r="B7" s="49" t="s">
        <v>7</v>
      </c>
      <c r="C7" s="50">
        <v>53279207</v>
      </c>
      <c r="D7" s="140">
        <f>C7/C59</f>
        <v>4.1128826944550168E-2</v>
      </c>
      <c r="E7" s="51">
        <f t="shared" si="0"/>
        <v>4.112882694455017</v>
      </c>
      <c r="F7" s="17"/>
      <c r="G7" s="17"/>
    </row>
    <row r="8" spans="1:10" ht="13.5">
      <c r="A8" s="49">
        <v>413</v>
      </c>
      <c r="B8" s="49" t="s">
        <v>86</v>
      </c>
      <c r="C8" s="50">
        <v>1500000</v>
      </c>
      <c r="D8" s="140">
        <f>C8/C59</f>
        <v>1.1579233980870858E-3</v>
      </c>
      <c r="E8" s="51">
        <f t="shared" si="0"/>
        <v>0.11579233980870858</v>
      </c>
      <c r="F8" s="17"/>
      <c r="G8" s="17"/>
    </row>
    <row r="9" spans="1:10" ht="13.5">
      <c r="A9" s="49">
        <v>414</v>
      </c>
      <c r="B9" s="49" t="s">
        <v>8</v>
      </c>
      <c r="C9" s="50">
        <v>14430000</v>
      </c>
      <c r="D9" s="140">
        <f>C9/C59</f>
        <v>1.1139223089597765E-2</v>
      </c>
      <c r="E9" s="51">
        <f t="shared" si="0"/>
        <v>1.1139223089597765</v>
      </c>
      <c r="F9" s="17"/>
      <c r="G9" s="17"/>
    </row>
    <row r="10" spans="1:10" ht="13.5">
      <c r="A10" s="49">
        <v>415</v>
      </c>
      <c r="B10" s="49" t="s">
        <v>113</v>
      </c>
      <c r="C10" s="50">
        <v>6975000</v>
      </c>
      <c r="D10" s="140">
        <f>C10/C59</f>
        <v>5.3843438011049495E-3</v>
      </c>
      <c r="E10" s="51">
        <f t="shared" si="0"/>
        <v>0.53843438011049494</v>
      </c>
      <c r="F10" s="17"/>
      <c r="G10" s="17"/>
      <c r="H10" s="21"/>
      <c r="I10" s="21"/>
      <c r="J10" s="21"/>
    </row>
    <row r="11" spans="1:10" ht="13.5">
      <c r="A11" s="49">
        <v>416</v>
      </c>
      <c r="B11" s="49" t="s">
        <v>254</v>
      </c>
      <c r="C11" s="50">
        <v>1675000</v>
      </c>
      <c r="D11" s="140">
        <f>C11/C59</f>
        <v>1.2930144611972459E-3</v>
      </c>
      <c r="E11" s="51">
        <f t="shared" si="0"/>
        <v>0.12930144611972458</v>
      </c>
      <c r="F11" s="17"/>
      <c r="G11" s="17"/>
    </row>
    <row r="12" spans="1:10" ht="13.5">
      <c r="A12" s="65">
        <v>417</v>
      </c>
      <c r="B12" s="65" t="s">
        <v>515</v>
      </c>
      <c r="C12" s="68">
        <v>12000000</v>
      </c>
      <c r="D12" s="140">
        <v>8.0999999999999996E-3</v>
      </c>
      <c r="E12" s="185">
        <f t="shared" si="0"/>
        <v>0.92633871846966864</v>
      </c>
      <c r="F12" s="17"/>
      <c r="G12" s="17"/>
    </row>
    <row r="13" spans="1:10" ht="14.25" thickBot="1">
      <c r="A13" s="52"/>
      <c r="B13" s="52" t="s">
        <v>255</v>
      </c>
      <c r="C13" s="58">
        <f>SUM(C6:C12)</f>
        <v>391419719</v>
      </c>
      <c r="D13" s="145">
        <f>C13/C59</f>
        <v>0.30215603406851488</v>
      </c>
      <c r="E13" s="54">
        <f t="shared" si="0"/>
        <v>30.215603406851489</v>
      </c>
      <c r="F13" s="17"/>
      <c r="G13" s="17"/>
    </row>
    <row r="14" spans="1:10" ht="14.25" thickTop="1">
      <c r="A14" s="55">
        <v>42</v>
      </c>
      <c r="B14" s="55" t="s">
        <v>256</v>
      </c>
      <c r="C14" s="56"/>
      <c r="D14" s="153"/>
      <c r="E14" s="57"/>
      <c r="F14" s="17"/>
      <c r="G14" s="17"/>
    </row>
    <row r="15" spans="1:10" ht="13.5">
      <c r="A15" s="49">
        <v>421</v>
      </c>
      <c r="B15" s="49" t="s">
        <v>22</v>
      </c>
      <c r="C15" s="50">
        <v>104357000</v>
      </c>
      <c r="D15" s="141">
        <f>C15/C59</f>
        <v>8.0558274702782678E-2</v>
      </c>
      <c r="E15" s="51">
        <f t="shared" ref="E15:E21" si="1">C15/$C$59*100</f>
        <v>8.0558274702782686</v>
      </c>
      <c r="F15" s="17"/>
      <c r="G15" s="17"/>
    </row>
    <row r="16" spans="1:10" ht="13.5">
      <c r="A16" s="49">
        <v>422</v>
      </c>
      <c r="B16" s="49" t="s">
        <v>55</v>
      </c>
      <c r="C16" s="50">
        <v>3760000</v>
      </c>
      <c r="D16" s="141">
        <f>C16/C59</f>
        <v>2.9025279845382953E-3</v>
      </c>
      <c r="E16" s="51">
        <f t="shared" si="1"/>
        <v>0.29025279845382951</v>
      </c>
      <c r="F16" s="17"/>
      <c r="G16" s="17"/>
    </row>
    <row r="17" spans="1:7" ht="13.5">
      <c r="A17" s="49">
        <v>423</v>
      </c>
      <c r="B17" s="49" t="s">
        <v>11</v>
      </c>
      <c r="C17" s="50">
        <v>54287000</v>
      </c>
      <c r="D17" s="141">
        <f>C17/C59</f>
        <v>4.1906791674635756E-2</v>
      </c>
      <c r="E17" s="51">
        <f t="shared" si="1"/>
        <v>4.1906791674635757</v>
      </c>
      <c r="F17" s="17"/>
      <c r="G17" s="17"/>
    </row>
    <row r="18" spans="1:7" ht="13.5">
      <c r="A18" s="49">
        <v>424</v>
      </c>
      <c r="B18" s="49" t="s">
        <v>33</v>
      </c>
      <c r="C18" s="50">
        <v>122338000</v>
      </c>
      <c r="D18" s="141">
        <f>C18/C59</f>
        <v>9.4438688450118602E-2</v>
      </c>
      <c r="E18" s="51">
        <f t="shared" si="1"/>
        <v>9.4438688450118597</v>
      </c>
      <c r="F18" s="17"/>
      <c r="G18" s="17"/>
    </row>
    <row r="19" spans="1:7" ht="13.5">
      <c r="A19" s="49">
        <v>425</v>
      </c>
      <c r="B19" s="49" t="s">
        <v>34</v>
      </c>
      <c r="C19" s="50">
        <v>54290000</v>
      </c>
      <c r="D19" s="141">
        <f>C19/C59</f>
        <v>4.1909107521431926E-2</v>
      </c>
      <c r="E19" s="51">
        <f t="shared" si="1"/>
        <v>4.1909107521431928</v>
      </c>
      <c r="F19" s="17"/>
      <c r="G19" s="17"/>
    </row>
    <row r="20" spans="1:7" ht="13.5">
      <c r="A20" s="49">
        <v>426</v>
      </c>
      <c r="B20" s="49" t="s">
        <v>35</v>
      </c>
      <c r="C20" s="50">
        <v>25110000</v>
      </c>
      <c r="D20" s="141">
        <f>C20/C59</f>
        <v>1.9383637683977818E-2</v>
      </c>
      <c r="E20" s="51">
        <f t="shared" si="1"/>
        <v>1.9383637683977817</v>
      </c>
      <c r="F20" s="17"/>
      <c r="G20" s="17"/>
    </row>
    <row r="21" spans="1:7" ht="14.25" thickBot="1">
      <c r="A21" s="52"/>
      <c r="B21" s="52" t="s">
        <v>257</v>
      </c>
      <c r="C21" s="58">
        <f>SUM(C15:C20)</f>
        <v>364142000</v>
      </c>
      <c r="D21" s="145">
        <f>C21/C59</f>
        <v>0.2810990280174851</v>
      </c>
      <c r="E21" s="54">
        <f t="shared" si="1"/>
        <v>28.109902801748511</v>
      </c>
      <c r="F21" s="17"/>
      <c r="G21" s="17"/>
    </row>
    <row r="22" spans="1:7" ht="14.25" thickTop="1">
      <c r="A22" s="62">
        <v>43</v>
      </c>
      <c r="B22" s="62" t="s">
        <v>291</v>
      </c>
      <c r="C22" s="81">
        <v>0</v>
      </c>
      <c r="D22" s="142"/>
      <c r="E22" s="82"/>
      <c r="F22" s="17"/>
      <c r="G22" s="17"/>
    </row>
    <row r="23" spans="1:7" ht="15" thickBot="1">
      <c r="A23" s="83">
        <v>431</v>
      </c>
      <c r="B23" s="83" t="s">
        <v>292</v>
      </c>
      <c r="C23" s="84">
        <v>0</v>
      </c>
      <c r="D23" s="143"/>
      <c r="E23" s="54"/>
      <c r="F23" s="17"/>
      <c r="G23" s="17"/>
    </row>
    <row r="24" spans="1:7" ht="14.25" thickTop="1">
      <c r="A24" s="55">
        <v>44</v>
      </c>
      <c r="B24" s="55" t="s">
        <v>258</v>
      </c>
      <c r="C24" s="56"/>
      <c r="D24" s="144"/>
      <c r="E24" s="57"/>
      <c r="F24" s="17"/>
      <c r="G24" s="17"/>
    </row>
    <row r="25" spans="1:7" ht="13.5">
      <c r="A25" s="49">
        <v>441</v>
      </c>
      <c r="B25" s="49" t="s">
        <v>259</v>
      </c>
      <c r="C25" s="50">
        <v>15950000</v>
      </c>
      <c r="D25" s="140">
        <f>C25/C59</f>
        <v>1.2312585466326013E-2</v>
      </c>
      <c r="E25" s="51">
        <f>C25/$C$59*100</f>
        <v>1.2312585466326014</v>
      </c>
      <c r="F25" s="17"/>
      <c r="G25" s="17"/>
    </row>
    <row r="26" spans="1:7" ht="13.5">
      <c r="A26" s="49">
        <v>444</v>
      </c>
      <c r="B26" s="49" t="s">
        <v>214</v>
      </c>
      <c r="C26" s="50">
        <v>300000</v>
      </c>
      <c r="D26" s="140">
        <f>C26/C59</f>
        <v>2.3158467961741718E-4</v>
      </c>
      <c r="E26" s="51">
        <f>C26/$C$59*100</f>
        <v>2.3158467961741716E-2</v>
      </c>
      <c r="F26" s="17"/>
      <c r="G26" s="17"/>
    </row>
    <row r="27" spans="1:7" ht="14.25" thickBot="1">
      <c r="A27" s="52"/>
      <c r="B27" s="52" t="s">
        <v>260</v>
      </c>
      <c r="C27" s="58">
        <f>C25+C26</f>
        <v>16250000</v>
      </c>
      <c r="D27" s="157">
        <f>C27/C59</f>
        <v>1.254417014594343E-2</v>
      </c>
      <c r="E27" s="54">
        <f>C27/$C$59*100</f>
        <v>1.254417014594343</v>
      </c>
      <c r="F27" s="17"/>
      <c r="G27" s="17"/>
    </row>
    <row r="28" spans="1:7" ht="15" thickTop="1" thickBot="1">
      <c r="A28" s="123">
        <v>451</v>
      </c>
      <c r="B28" s="123" t="s">
        <v>261</v>
      </c>
      <c r="C28" s="149">
        <v>94000000</v>
      </c>
      <c r="D28" s="177">
        <f>C28/C59</f>
        <v>7.2563199613457377E-2</v>
      </c>
      <c r="E28" s="60">
        <f>C28/$C$59*100</f>
        <v>7.2563199613457376</v>
      </c>
      <c r="F28" s="17"/>
      <c r="G28" s="17"/>
    </row>
    <row r="29" spans="1:7" ht="15" thickTop="1" thickBot="1">
      <c r="A29" s="62">
        <v>454</v>
      </c>
      <c r="B29" s="62" t="s">
        <v>328</v>
      </c>
      <c r="C29" s="99"/>
      <c r="D29" s="176">
        <f>C29/C59</f>
        <v>0</v>
      </c>
      <c r="E29" s="60">
        <f>C29/$C$59*100</f>
        <v>0</v>
      </c>
      <c r="F29" s="17"/>
      <c r="G29" s="17"/>
    </row>
    <row r="30" spans="1:7" ht="15" thickTop="1" thickBot="1">
      <c r="A30" s="52"/>
      <c r="B30" s="52" t="s">
        <v>329</v>
      </c>
      <c r="C30" s="58">
        <f>C28+C29</f>
        <v>94000000</v>
      </c>
      <c r="D30" s="145">
        <f>C30/C59</f>
        <v>7.2563199613457377E-2</v>
      </c>
      <c r="E30" s="89"/>
      <c r="F30" s="17"/>
      <c r="G30" s="17"/>
    </row>
    <row r="31" spans="1:7" ht="15" thickTop="1" thickBot="1">
      <c r="A31" s="156">
        <v>46</v>
      </c>
      <c r="B31" s="156" t="s">
        <v>262</v>
      </c>
      <c r="C31" s="71">
        <f>C32+C34+C33</f>
        <v>174449761</v>
      </c>
      <c r="D31" s="178">
        <f>C31/C59</f>
        <v>0.13466630670173332</v>
      </c>
      <c r="E31" s="57">
        <f>C31/$C$59*100</f>
        <v>13.466630670173332</v>
      </c>
      <c r="F31" s="17"/>
      <c r="G31" s="17"/>
    </row>
    <row r="32" spans="1:7" ht="15" thickTop="1" thickBot="1">
      <c r="A32" s="55">
        <v>463</v>
      </c>
      <c r="B32" s="55" t="s">
        <v>216</v>
      </c>
      <c r="C32" s="152">
        <v>125442000</v>
      </c>
      <c r="D32" s="176">
        <f>C32/C59</f>
        <v>9.6834817935226816E-2</v>
      </c>
      <c r="E32" s="54">
        <f>C32/$C$59*100</f>
        <v>9.6834817935226809</v>
      </c>
      <c r="F32" s="17"/>
      <c r="G32" s="17"/>
    </row>
    <row r="33" spans="1:7" ht="14.25" thickTop="1">
      <c r="A33" s="55">
        <v>464</v>
      </c>
      <c r="B33" s="55" t="s">
        <v>667</v>
      </c>
      <c r="C33" s="152">
        <v>15000000</v>
      </c>
      <c r="D33" s="176"/>
      <c r="E33" s="82"/>
      <c r="F33" s="17"/>
      <c r="G33" s="17"/>
    </row>
    <row r="34" spans="1:7" ht="13.5">
      <c r="A34" s="55">
        <v>465</v>
      </c>
      <c r="B34" s="55" t="s">
        <v>454</v>
      </c>
      <c r="C34" s="152">
        <v>34007761</v>
      </c>
      <c r="D34" s="176">
        <f>C34/C59</f>
        <v>2.6252254785635649E-2</v>
      </c>
      <c r="E34" s="82"/>
      <c r="F34" s="17"/>
      <c r="G34" s="17"/>
    </row>
    <row r="35" spans="1:7" ht="14.25" thickBot="1">
      <c r="A35" s="52">
        <v>47</v>
      </c>
      <c r="B35" s="52" t="s">
        <v>263</v>
      </c>
      <c r="C35" s="171">
        <f>C36</f>
        <v>75190000</v>
      </c>
      <c r="D35" s="157">
        <f>C35/C59</f>
        <v>5.8042840201445324E-2</v>
      </c>
      <c r="E35" s="57">
        <f t="shared" ref="E35:E51" si="2">C35/$C$59*100</f>
        <v>5.8042840201445323</v>
      </c>
      <c r="F35" s="17"/>
      <c r="G35" s="17"/>
    </row>
    <row r="36" spans="1:7" ht="15.75" thickTop="1" thickBot="1">
      <c r="A36" s="122">
        <v>472</v>
      </c>
      <c r="B36" s="122" t="s">
        <v>264</v>
      </c>
      <c r="C36" s="149">
        <v>75190000</v>
      </c>
      <c r="D36" s="183">
        <f>C36/C59</f>
        <v>5.8042840201445324E-2</v>
      </c>
      <c r="E36" s="54">
        <f t="shared" si="2"/>
        <v>5.8042840201445323</v>
      </c>
      <c r="F36" s="17"/>
      <c r="G36" s="17"/>
    </row>
    <row r="37" spans="1:7" ht="15" thickTop="1" thickBot="1">
      <c r="A37" s="52">
        <v>48</v>
      </c>
      <c r="B37" s="52" t="s">
        <v>265</v>
      </c>
      <c r="C37" s="58">
        <f>C38+C39+C41+C42+C44</f>
        <v>46865000</v>
      </c>
      <c r="D37" s="145">
        <f>C37/C59</f>
        <v>3.617738670090085E-2</v>
      </c>
      <c r="E37" s="57">
        <f t="shared" si="2"/>
        <v>3.6177386700900849</v>
      </c>
      <c r="F37" s="17"/>
      <c r="G37" s="17"/>
    </row>
    <row r="38" spans="1:7" ht="15" thickTop="1">
      <c r="A38" s="56">
        <v>481</v>
      </c>
      <c r="B38" s="56" t="s">
        <v>266</v>
      </c>
      <c r="C38" s="170">
        <v>31880000</v>
      </c>
      <c r="D38" s="179">
        <f>C38/C59</f>
        <v>2.4609731954010866E-2</v>
      </c>
      <c r="E38" s="51">
        <f t="shared" si="2"/>
        <v>2.4609731954010865</v>
      </c>
      <c r="F38" s="17"/>
      <c r="G38" s="17"/>
    </row>
    <row r="39" spans="1:7" ht="13.5" customHeight="1">
      <c r="A39" s="354">
        <v>482</v>
      </c>
      <c r="B39" s="65" t="s">
        <v>267</v>
      </c>
      <c r="C39" s="356">
        <v>4985000</v>
      </c>
      <c r="D39" s="369">
        <f>C39/C59</f>
        <v>3.8481654263094155E-3</v>
      </c>
      <c r="E39" s="51">
        <f t="shared" si="2"/>
        <v>0.38481654263094156</v>
      </c>
      <c r="F39" s="17"/>
      <c r="G39" s="17"/>
    </row>
    <row r="40" spans="1:7" ht="13.5" customHeight="1">
      <c r="A40" s="355"/>
      <c r="B40" s="56" t="s">
        <v>268</v>
      </c>
      <c r="C40" s="357"/>
      <c r="D40" s="370"/>
      <c r="E40" s="51">
        <f t="shared" si="2"/>
        <v>0</v>
      </c>
      <c r="F40" s="17"/>
      <c r="G40" s="17"/>
    </row>
    <row r="41" spans="1:7" ht="14.25">
      <c r="A41" s="56">
        <v>483</v>
      </c>
      <c r="B41" s="49" t="s">
        <v>269</v>
      </c>
      <c r="C41" s="139">
        <v>10000000</v>
      </c>
      <c r="D41" s="146">
        <f>C41/C59</f>
        <v>7.719489320580572E-3</v>
      </c>
      <c r="E41" s="51">
        <f t="shared" si="2"/>
        <v>0.77194893205805726</v>
      </c>
      <c r="F41" s="17"/>
      <c r="G41" s="17"/>
    </row>
    <row r="42" spans="1:7" ht="13.5">
      <c r="A42" s="354">
        <v>484</v>
      </c>
      <c r="B42" s="65" t="s">
        <v>270</v>
      </c>
      <c r="C42" s="356"/>
      <c r="D42" s="369">
        <f>C42/C59</f>
        <v>0</v>
      </c>
      <c r="E42" s="51">
        <f t="shared" si="2"/>
        <v>0</v>
      </c>
      <c r="F42" s="17"/>
      <c r="G42" s="17"/>
    </row>
    <row r="43" spans="1:7" ht="13.5">
      <c r="A43" s="358"/>
      <c r="B43" s="66" t="s">
        <v>271</v>
      </c>
      <c r="C43" s="359"/>
      <c r="D43" s="370"/>
      <c r="E43" s="51">
        <f t="shared" si="2"/>
        <v>0</v>
      </c>
      <c r="F43" s="17"/>
      <c r="G43" s="17"/>
    </row>
    <row r="44" spans="1:7" ht="13.5">
      <c r="A44" s="354">
        <v>485</v>
      </c>
      <c r="B44" s="65" t="s">
        <v>270</v>
      </c>
      <c r="C44" s="356"/>
      <c r="D44" s="371">
        <f>C44/C59</f>
        <v>0</v>
      </c>
      <c r="E44" s="51">
        <f t="shared" si="2"/>
        <v>0</v>
      </c>
      <c r="F44" s="17"/>
      <c r="G44" s="17"/>
    </row>
    <row r="45" spans="1:7" ht="13.5">
      <c r="A45" s="355"/>
      <c r="B45" s="56" t="s">
        <v>272</v>
      </c>
      <c r="C45" s="357"/>
      <c r="D45" s="372"/>
      <c r="E45" s="51">
        <f t="shared" si="2"/>
        <v>0</v>
      </c>
      <c r="F45" s="17"/>
      <c r="G45" s="17"/>
    </row>
    <row r="46" spans="1:7" ht="14.25" thickBot="1">
      <c r="A46" s="52">
        <v>49</v>
      </c>
      <c r="B46" s="52" t="s">
        <v>273</v>
      </c>
      <c r="C46" s="160">
        <f>C47</f>
        <v>3050000</v>
      </c>
      <c r="D46" s="157">
        <f>C46/C59</f>
        <v>2.3544442427770747E-3</v>
      </c>
      <c r="E46" s="57">
        <f t="shared" si="2"/>
        <v>0.23544442427770748</v>
      </c>
      <c r="F46" s="17"/>
      <c r="G46" s="17"/>
    </row>
    <row r="47" spans="1:7" ht="15.75" thickTop="1" thickBot="1">
      <c r="A47" s="122">
        <v>499</v>
      </c>
      <c r="B47" s="122" t="s">
        <v>274</v>
      </c>
      <c r="C47" s="184">
        <v>3050000</v>
      </c>
      <c r="D47" s="183">
        <f>C47/C59</f>
        <v>2.3544442427770747E-3</v>
      </c>
      <c r="E47" s="67">
        <f t="shared" si="2"/>
        <v>0.23544442427770748</v>
      </c>
      <c r="F47" s="17"/>
      <c r="G47" s="17"/>
    </row>
    <row r="48" spans="1:7" ht="14.25" thickTop="1">
      <c r="A48" s="55">
        <v>51</v>
      </c>
      <c r="B48" s="55" t="s">
        <v>275</v>
      </c>
      <c r="C48" s="55"/>
      <c r="D48" s="147"/>
      <c r="E48" s="57">
        <f t="shared" si="2"/>
        <v>0</v>
      </c>
      <c r="F48" s="17"/>
      <c r="G48" s="17"/>
    </row>
    <row r="49" spans="1:8" ht="13.5">
      <c r="A49" s="49">
        <v>511</v>
      </c>
      <c r="B49" s="49" t="s">
        <v>37</v>
      </c>
      <c r="C49" s="50">
        <v>90065000</v>
      </c>
      <c r="D49" s="140">
        <f>C49/C59</f>
        <v>6.9525580565808931E-2</v>
      </c>
      <c r="E49" s="51">
        <f t="shared" si="2"/>
        <v>6.9525580565808927</v>
      </c>
      <c r="F49" s="17"/>
      <c r="G49" s="17"/>
    </row>
    <row r="50" spans="1:8" ht="13.5">
      <c r="A50" s="65">
        <v>512</v>
      </c>
      <c r="B50" s="65" t="s">
        <v>38</v>
      </c>
      <c r="C50" s="68">
        <v>20491000</v>
      </c>
      <c r="D50" s="140">
        <f>C50/C59</f>
        <v>1.581800556680165E-2</v>
      </c>
      <c r="E50" s="51">
        <f t="shared" si="2"/>
        <v>1.5818005566801649</v>
      </c>
      <c r="F50" s="17"/>
      <c r="G50" s="17"/>
    </row>
    <row r="51" spans="1:8" ht="13.5">
      <c r="A51" s="49">
        <v>513</v>
      </c>
      <c r="B51" s="49" t="s">
        <v>276</v>
      </c>
      <c r="C51" s="50"/>
      <c r="D51" s="140">
        <f>C51/C59</f>
        <v>0</v>
      </c>
      <c r="E51" s="51">
        <f t="shared" si="2"/>
        <v>0</v>
      </c>
      <c r="F51" s="17"/>
      <c r="G51" s="17"/>
    </row>
    <row r="52" spans="1:8" ht="13.5">
      <c r="A52" s="49">
        <v>515</v>
      </c>
      <c r="B52" s="49" t="s">
        <v>282</v>
      </c>
      <c r="C52" s="50"/>
      <c r="D52" s="140">
        <f>C52/C59</f>
        <v>0</v>
      </c>
      <c r="E52" s="51"/>
      <c r="F52" s="17"/>
      <c r="G52" s="17"/>
    </row>
    <row r="53" spans="1:8" ht="13.5">
      <c r="A53" s="66">
        <v>541</v>
      </c>
      <c r="B53" s="66" t="s">
        <v>277</v>
      </c>
      <c r="C53" s="63">
        <v>2500000</v>
      </c>
      <c r="D53" s="140">
        <f>C53/C59</f>
        <v>1.929872330145143E-3</v>
      </c>
      <c r="E53" s="51">
        <f t="shared" ref="E53:E59" si="3">C53/$C$59*100</f>
        <v>0.19298723301451431</v>
      </c>
      <c r="F53" s="17"/>
      <c r="G53" s="17"/>
    </row>
    <row r="54" spans="1:8" ht="14.25" thickBot="1">
      <c r="A54" s="64"/>
      <c r="B54" s="52" t="s">
        <v>278</v>
      </c>
      <c r="C54" s="58">
        <f>SUM(C49:C53)</f>
        <v>113056000</v>
      </c>
      <c r="D54" s="166">
        <f>C54/C59</f>
        <v>8.7273458462755721E-2</v>
      </c>
      <c r="E54" s="67">
        <f t="shared" si="3"/>
        <v>8.727345846275572</v>
      </c>
      <c r="F54" s="17"/>
      <c r="G54" s="17"/>
    </row>
    <row r="55" spans="1:8" ht="14.25" thickTop="1">
      <c r="A55" s="56">
        <v>611</v>
      </c>
      <c r="B55" s="56" t="s">
        <v>88</v>
      </c>
      <c r="C55" s="162">
        <v>17000000</v>
      </c>
      <c r="D55" s="144">
        <f>C55/C59</f>
        <v>1.3123131844986972E-2</v>
      </c>
      <c r="E55" s="51">
        <f t="shared" si="3"/>
        <v>1.3123131844986973</v>
      </c>
      <c r="F55" s="17"/>
      <c r="G55" s="17"/>
    </row>
    <row r="56" spans="1:8" ht="13.5">
      <c r="A56" s="49">
        <v>614</v>
      </c>
      <c r="B56" s="77" t="s">
        <v>89</v>
      </c>
      <c r="C56" s="78"/>
      <c r="D56" s="140"/>
      <c r="E56" s="51">
        <f t="shared" si="3"/>
        <v>0</v>
      </c>
      <c r="F56" s="17"/>
      <c r="G56" s="19"/>
    </row>
    <row r="57" spans="1:8" ht="14.25" thickBot="1">
      <c r="A57" s="69">
        <v>621</v>
      </c>
      <c r="B57" s="75" t="s">
        <v>279</v>
      </c>
      <c r="C57" s="70"/>
      <c r="D57" s="154"/>
      <c r="E57" s="76">
        <f t="shared" si="3"/>
        <v>0</v>
      </c>
      <c r="F57" s="17"/>
      <c r="G57" s="17"/>
    </row>
    <row r="58" spans="1:8" ht="15" thickTop="1" thickBot="1">
      <c r="A58" s="69"/>
      <c r="B58" s="52" t="s">
        <v>280</v>
      </c>
      <c r="C58" s="70">
        <f>C55+C56+C57</f>
        <v>17000000</v>
      </c>
      <c r="D58" s="167">
        <f>C58/C59</f>
        <v>1.3123131844986972E-2</v>
      </c>
      <c r="E58" s="67">
        <f t="shared" si="3"/>
        <v>1.3123131844986973</v>
      </c>
      <c r="F58" s="17"/>
    </row>
    <row r="59" spans="1:8" ht="15" thickTop="1" thickBot="1">
      <c r="A59" s="59"/>
      <c r="B59" s="59" t="s">
        <v>474</v>
      </c>
      <c r="C59" s="71">
        <f>C13+C21+C27+C30+C31+C35+C37+C46+C54+C58</f>
        <v>1295422480</v>
      </c>
      <c r="D59" s="158">
        <f>D58+D54+D46+D37+D35+D31+D30+D27+D21+D13</f>
        <v>1</v>
      </c>
      <c r="E59" s="72">
        <f t="shared" si="3"/>
        <v>100</v>
      </c>
      <c r="F59" s="17"/>
      <c r="H59" s="18"/>
    </row>
    <row r="60" spans="1:8" ht="13.5" thickTop="1">
      <c r="C60" s="73"/>
      <c r="D60" s="73"/>
      <c r="F60" s="17"/>
    </row>
    <row r="61" spans="1:8">
      <c r="C61" s="18"/>
      <c r="D61" s="18"/>
      <c r="F61" s="17"/>
    </row>
    <row r="62" spans="1:8">
      <c r="F62" s="17"/>
    </row>
    <row r="63" spans="1:8">
      <c r="F63" s="17"/>
    </row>
  </sheetData>
  <mergeCells count="12">
    <mergeCell ref="B3:B4"/>
    <mergeCell ref="C3:C4"/>
    <mergeCell ref="D3:D4"/>
    <mergeCell ref="A39:A40"/>
    <mergeCell ref="C39:C40"/>
    <mergeCell ref="D39:D40"/>
    <mergeCell ref="A42:A43"/>
    <mergeCell ref="C42:C43"/>
    <mergeCell ref="D42:D43"/>
    <mergeCell ref="A44:A45"/>
    <mergeCell ref="C44:C45"/>
    <mergeCell ref="D44:D45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I60"/>
  <sheetViews>
    <sheetView topLeftCell="A4" workbookViewId="0">
      <selection activeCell="K32" sqref="K32"/>
    </sheetView>
  </sheetViews>
  <sheetFormatPr defaultRowHeight="12.75"/>
  <cols>
    <col min="1" max="1" width="5.42578125" customWidth="1"/>
    <col min="2" max="2" width="45.28515625" customWidth="1"/>
    <col min="3" max="3" width="20.85546875" customWidth="1"/>
    <col min="4" max="4" width="6.5703125" customWidth="1"/>
    <col min="5" max="5" width="11.140625" bestFit="1" customWidth="1"/>
    <col min="6" max="6" width="10.85546875" customWidth="1"/>
    <col min="7" max="7" width="12" customWidth="1"/>
    <col min="8" max="8" width="11" customWidth="1"/>
    <col min="9" max="9" width="7.140625" customWidth="1"/>
    <col min="10" max="10" width="17.85546875" customWidth="1"/>
    <col min="11" max="11" width="17.7109375" customWidth="1"/>
  </cols>
  <sheetData>
    <row r="1" spans="1:9">
      <c r="A1" s="35"/>
      <c r="B1" s="36"/>
      <c r="C1" s="36"/>
      <c r="D1" s="36"/>
      <c r="E1" s="37"/>
      <c r="F1" s="37"/>
      <c r="G1" s="38"/>
      <c r="H1" s="38"/>
      <c r="I1" s="37"/>
    </row>
    <row r="2" spans="1:9" ht="13.5">
      <c r="A2" s="351" t="s">
        <v>308</v>
      </c>
      <c r="B2" s="351"/>
      <c r="C2" s="351"/>
      <c r="D2" s="39"/>
      <c r="E2" s="37"/>
      <c r="F2" s="37"/>
      <c r="G2" s="37"/>
      <c r="H2" s="37"/>
      <c r="I2" s="37"/>
    </row>
    <row r="3" spans="1:9" ht="13.5">
      <c r="A3" s="40" t="s">
        <v>246</v>
      </c>
      <c r="B3" s="352" t="s">
        <v>247</v>
      </c>
      <c r="C3" s="41" t="s">
        <v>248</v>
      </c>
      <c r="D3" s="42" t="s">
        <v>249</v>
      </c>
      <c r="E3" s="37"/>
      <c r="F3" s="37"/>
      <c r="G3" s="37"/>
      <c r="H3" s="37"/>
      <c r="I3" s="37"/>
    </row>
    <row r="4" spans="1:9" ht="14.25" thickBot="1">
      <c r="A4" s="43" t="s">
        <v>250</v>
      </c>
      <c r="B4" s="353"/>
      <c r="C4" s="44"/>
      <c r="D4" s="45" t="s">
        <v>251</v>
      </c>
      <c r="E4" s="37"/>
      <c r="F4" s="37"/>
      <c r="G4" s="37"/>
      <c r="H4" s="37"/>
      <c r="I4" s="37"/>
    </row>
    <row r="5" spans="1:9" ht="14.25" thickTop="1">
      <c r="A5" s="46">
        <v>41</v>
      </c>
      <c r="B5" s="46" t="s">
        <v>252</v>
      </c>
      <c r="C5" s="47"/>
      <c r="D5" s="48"/>
      <c r="E5" s="36"/>
      <c r="F5" s="37"/>
      <c r="G5" s="37"/>
      <c r="H5" s="37"/>
      <c r="I5" s="37"/>
    </row>
    <row r="6" spans="1:9" ht="13.5">
      <c r="A6" s="46">
        <v>411</v>
      </c>
      <c r="B6" s="49" t="s">
        <v>253</v>
      </c>
      <c r="C6" s="50">
        <v>325334109</v>
      </c>
      <c r="D6" s="51" t="e">
        <f t="shared" ref="D6:D56" si="0">C6/$C$56*100</f>
        <v>#REF!</v>
      </c>
      <c r="E6" s="17"/>
      <c r="F6" s="17"/>
    </row>
    <row r="7" spans="1:9" ht="13.5">
      <c r="A7" s="49">
        <v>412</v>
      </c>
      <c r="B7" s="49" t="s">
        <v>7</v>
      </c>
      <c r="C7" s="50">
        <v>63633204</v>
      </c>
      <c r="D7" s="51" t="e">
        <f t="shared" si="0"/>
        <v>#REF!</v>
      </c>
      <c r="E7" s="17"/>
      <c r="F7" s="17"/>
    </row>
    <row r="8" spans="1:9" ht="13.5">
      <c r="A8" s="49">
        <v>413</v>
      </c>
      <c r="B8" s="49" t="s">
        <v>86</v>
      </c>
      <c r="C8" s="50">
        <v>260000</v>
      </c>
      <c r="D8" s="51" t="e">
        <f t="shared" si="0"/>
        <v>#REF!</v>
      </c>
      <c r="E8" s="17"/>
      <c r="F8" s="17"/>
    </row>
    <row r="9" spans="1:9" ht="13.5">
      <c r="A9" s="49">
        <v>414</v>
      </c>
      <c r="B9" s="49" t="s">
        <v>8</v>
      </c>
      <c r="C9" s="50">
        <v>8353234</v>
      </c>
      <c r="D9" s="51" t="e">
        <f t="shared" si="0"/>
        <v>#REF!</v>
      </c>
      <c r="E9" s="17"/>
      <c r="F9" s="17"/>
    </row>
    <row r="10" spans="1:9" ht="13.5">
      <c r="A10" s="49">
        <v>415</v>
      </c>
      <c r="B10" s="49" t="s">
        <v>113</v>
      </c>
      <c r="C10" s="50">
        <v>6474000</v>
      </c>
      <c r="D10" s="51" t="e">
        <f t="shared" si="0"/>
        <v>#REF!</v>
      </c>
      <c r="E10" s="17"/>
      <c r="F10" s="17"/>
      <c r="G10" s="21"/>
      <c r="H10" s="21"/>
      <c r="I10" s="21"/>
    </row>
    <row r="11" spans="1:9" ht="13.5">
      <c r="A11" s="49">
        <v>416</v>
      </c>
      <c r="B11" s="49" t="s">
        <v>254</v>
      </c>
      <c r="C11" s="50">
        <v>3853277</v>
      </c>
      <c r="D11" s="51" t="e">
        <f t="shared" si="0"/>
        <v>#REF!</v>
      </c>
      <c r="E11" s="17"/>
      <c r="F11" s="17"/>
    </row>
    <row r="12" spans="1:9" ht="13.5" thickBot="1">
      <c r="A12" s="52"/>
      <c r="B12" s="52" t="s">
        <v>255</v>
      </c>
      <c r="C12" s="53">
        <f>SUM(C6:C11)</f>
        <v>407907824</v>
      </c>
      <c r="D12" s="54" t="e">
        <f t="shared" si="0"/>
        <v>#REF!</v>
      </c>
      <c r="E12" s="17"/>
      <c r="F12" s="17"/>
    </row>
    <row r="13" spans="1:9" ht="14.25" thickTop="1">
      <c r="A13" s="55">
        <v>42</v>
      </c>
      <c r="B13" s="55" t="s">
        <v>256</v>
      </c>
      <c r="C13" s="56"/>
      <c r="D13" s="57"/>
      <c r="E13" s="17"/>
      <c r="F13" s="17"/>
    </row>
    <row r="14" spans="1:9" ht="13.5">
      <c r="A14" s="49">
        <v>421</v>
      </c>
      <c r="B14" s="49" t="s">
        <v>22</v>
      </c>
      <c r="C14" s="50">
        <v>104999450</v>
      </c>
      <c r="D14" s="51" t="e">
        <f t="shared" si="0"/>
        <v>#REF!</v>
      </c>
      <c r="E14" s="17"/>
      <c r="F14" s="17"/>
    </row>
    <row r="15" spans="1:9" ht="13.5">
      <c r="A15" s="49">
        <v>422</v>
      </c>
      <c r="B15" s="49" t="s">
        <v>55</v>
      </c>
      <c r="C15" s="50">
        <v>81054385</v>
      </c>
      <c r="D15" s="51" t="e">
        <f t="shared" si="0"/>
        <v>#REF!</v>
      </c>
      <c r="E15" s="17"/>
      <c r="F15" s="17"/>
    </row>
    <row r="16" spans="1:9" ht="13.5">
      <c r="A16" s="49">
        <v>423</v>
      </c>
      <c r="B16" s="49" t="s">
        <v>11</v>
      </c>
      <c r="C16" s="50">
        <v>52705708</v>
      </c>
      <c r="D16" s="51" t="e">
        <f t="shared" si="0"/>
        <v>#REF!</v>
      </c>
      <c r="E16" s="17"/>
      <c r="F16" s="17"/>
    </row>
    <row r="17" spans="1:6" ht="13.5">
      <c r="A17" s="49">
        <v>424</v>
      </c>
      <c r="B17" s="49" t="s">
        <v>33</v>
      </c>
      <c r="C17" s="50">
        <v>109779544</v>
      </c>
      <c r="D17" s="51" t="e">
        <f t="shared" si="0"/>
        <v>#REF!</v>
      </c>
      <c r="E17" s="17"/>
      <c r="F17" s="17"/>
    </row>
    <row r="18" spans="1:6" ht="13.5">
      <c r="A18" s="49">
        <v>425</v>
      </c>
      <c r="B18" s="49" t="s">
        <v>34</v>
      </c>
      <c r="C18" s="50">
        <v>95760155</v>
      </c>
      <c r="D18" s="51" t="e">
        <f t="shared" si="0"/>
        <v>#REF!</v>
      </c>
      <c r="E18" s="17"/>
      <c r="F18" s="17"/>
    </row>
    <row r="19" spans="1:6" ht="13.5">
      <c r="A19" s="49">
        <v>426</v>
      </c>
      <c r="B19" s="49" t="s">
        <v>35</v>
      </c>
      <c r="C19" s="50">
        <v>29122104</v>
      </c>
      <c r="D19" s="51" t="e">
        <f t="shared" si="0"/>
        <v>#REF!</v>
      </c>
      <c r="E19" s="17"/>
      <c r="F19" s="17"/>
    </row>
    <row r="20" spans="1:6" ht="14.25" thickBot="1">
      <c r="A20" s="52"/>
      <c r="B20" s="52" t="s">
        <v>257</v>
      </c>
      <c r="C20" s="58">
        <f>SUM(C14:C19)</f>
        <v>473421346</v>
      </c>
      <c r="D20" s="54" t="e">
        <f t="shared" si="0"/>
        <v>#REF!</v>
      </c>
      <c r="E20" s="17"/>
      <c r="F20" s="17"/>
    </row>
    <row r="21" spans="1:6" ht="14.25" thickTop="1">
      <c r="A21" s="62">
        <v>43</v>
      </c>
      <c r="B21" s="62" t="s">
        <v>291</v>
      </c>
      <c r="C21" s="81">
        <v>0</v>
      </c>
      <c r="D21" s="82"/>
      <c r="E21" s="17"/>
      <c r="F21" s="17"/>
    </row>
    <row r="22" spans="1:6" ht="15" thickBot="1">
      <c r="A22" s="83">
        <v>431</v>
      </c>
      <c r="B22" s="83" t="s">
        <v>292</v>
      </c>
      <c r="C22" s="84">
        <v>0</v>
      </c>
      <c r="D22" s="54"/>
      <c r="E22" s="17"/>
      <c r="F22" s="17"/>
    </row>
    <row r="23" spans="1:6" ht="14.25" thickTop="1">
      <c r="A23" s="55">
        <v>44</v>
      </c>
      <c r="B23" s="55" t="s">
        <v>258</v>
      </c>
      <c r="C23" s="56"/>
      <c r="D23" s="57"/>
      <c r="E23" s="17"/>
      <c r="F23" s="17"/>
    </row>
    <row r="24" spans="1:6" ht="13.5">
      <c r="A24" s="49">
        <v>441</v>
      </c>
      <c r="B24" s="49" t="s">
        <v>259</v>
      </c>
      <c r="C24" s="50">
        <v>17290000</v>
      </c>
      <c r="D24" s="51" t="e">
        <f t="shared" si="0"/>
        <v>#REF!</v>
      </c>
      <c r="E24" s="17"/>
      <c r="F24" s="17"/>
    </row>
    <row r="25" spans="1:6" ht="13.5">
      <c r="A25" s="49">
        <v>444</v>
      </c>
      <c r="B25" s="49" t="s">
        <v>214</v>
      </c>
      <c r="C25" s="50">
        <v>5797935</v>
      </c>
      <c r="D25" s="51" t="e">
        <f t="shared" si="0"/>
        <v>#REF!</v>
      </c>
      <c r="E25" s="17"/>
      <c r="F25" s="17"/>
    </row>
    <row r="26" spans="1:6" ht="14.25" thickBot="1">
      <c r="A26" s="52"/>
      <c r="B26" s="52" t="s">
        <v>260</v>
      </c>
      <c r="C26" s="58">
        <f>C24+C25</f>
        <v>23087935</v>
      </c>
      <c r="D26" s="54" t="e">
        <f t="shared" si="0"/>
        <v>#REF!</v>
      </c>
      <c r="E26" s="17"/>
      <c r="F26" s="17"/>
    </row>
    <row r="27" spans="1:6" ht="15.75" thickTop="1" thickBot="1">
      <c r="A27" s="59">
        <v>451</v>
      </c>
      <c r="B27" s="59" t="s">
        <v>261</v>
      </c>
      <c r="C27" s="90">
        <v>126960000</v>
      </c>
      <c r="D27" s="60" t="e">
        <f t="shared" si="0"/>
        <v>#REF!</v>
      </c>
      <c r="E27" s="17"/>
      <c r="F27" s="17"/>
    </row>
    <row r="28" spans="1:6" ht="15.75" thickTop="1" thickBot="1">
      <c r="A28" s="62">
        <v>454</v>
      </c>
      <c r="B28" s="62" t="s">
        <v>328</v>
      </c>
      <c r="C28" s="91">
        <v>2000000</v>
      </c>
      <c r="D28" s="60" t="e">
        <f t="shared" si="0"/>
        <v>#REF!</v>
      </c>
      <c r="E28" s="17"/>
      <c r="F28" s="17"/>
    </row>
    <row r="29" spans="1:6" ht="14.25" thickTop="1">
      <c r="A29" s="46"/>
      <c r="B29" s="46" t="s">
        <v>329</v>
      </c>
      <c r="C29" s="88">
        <f>C27+C28</f>
        <v>128960000</v>
      </c>
      <c r="D29" s="89"/>
      <c r="E29" s="17"/>
      <c r="F29" s="17"/>
    </row>
    <row r="30" spans="1:6" ht="13.5">
      <c r="A30" s="55">
        <v>46</v>
      </c>
      <c r="B30" s="55" t="s">
        <v>262</v>
      </c>
      <c r="C30" s="61">
        <f>C31</f>
        <v>159957000</v>
      </c>
      <c r="D30" s="57" t="e">
        <f t="shared" si="0"/>
        <v>#REF!</v>
      </c>
      <c r="E30" s="17"/>
      <c r="F30" s="17"/>
    </row>
    <row r="31" spans="1:6" ht="14.25" thickBot="1">
      <c r="A31" s="52">
        <v>463</v>
      </c>
      <c r="B31" s="52" t="s">
        <v>216</v>
      </c>
      <c r="C31" s="58">
        <v>159957000</v>
      </c>
      <c r="D31" s="54" t="e">
        <f t="shared" si="0"/>
        <v>#REF!</v>
      </c>
      <c r="E31" s="17"/>
      <c r="F31" s="17"/>
    </row>
    <row r="32" spans="1:6" ht="14.25" thickTop="1">
      <c r="A32" s="62">
        <v>47</v>
      </c>
      <c r="B32" s="62" t="s">
        <v>263</v>
      </c>
      <c r="C32" s="63">
        <f>C33</f>
        <v>29700000</v>
      </c>
      <c r="D32" s="57" t="e">
        <f t="shared" si="0"/>
        <v>#REF!</v>
      </c>
      <c r="E32" s="17"/>
      <c r="F32" s="17"/>
    </row>
    <row r="33" spans="1:6" ht="14.25" thickBot="1">
      <c r="A33" s="64">
        <v>472</v>
      </c>
      <c r="B33" s="64" t="s">
        <v>264</v>
      </c>
      <c r="C33" s="58">
        <v>29700000</v>
      </c>
      <c r="D33" s="54" t="e">
        <f t="shared" si="0"/>
        <v>#REF!</v>
      </c>
      <c r="E33" s="17"/>
      <c r="F33" s="17"/>
    </row>
    <row r="34" spans="1:6" ht="14.25" thickTop="1">
      <c r="A34" s="55">
        <v>48</v>
      </c>
      <c r="B34" s="55" t="s">
        <v>265</v>
      </c>
      <c r="C34" s="87" t="e">
        <f>C35+C36+C38+C39+C41</f>
        <v>#REF!</v>
      </c>
      <c r="D34" s="57" t="e">
        <f t="shared" si="0"/>
        <v>#REF!</v>
      </c>
      <c r="E34" s="17"/>
      <c r="F34" s="17"/>
    </row>
    <row r="35" spans="1:6" ht="13.5">
      <c r="A35" s="49">
        <v>481</v>
      </c>
      <c r="B35" s="49" t="s">
        <v>266</v>
      </c>
      <c r="C35" s="50">
        <v>44500000</v>
      </c>
      <c r="D35" s="51" t="e">
        <f t="shared" si="0"/>
        <v>#REF!</v>
      </c>
      <c r="E35" s="17"/>
      <c r="F35" s="17"/>
    </row>
    <row r="36" spans="1:6" ht="13.5">
      <c r="A36" s="354">
        <v>482</v>
      </c>
      <c r="B36" s="65" t="s">
        <v>267</v>
      </c>
      <c r="C36" s="367">
        <v>5201577</v>
      </c>
      <c r="D36" s="51" t="e">
        <f t="shared" si="0"/>
        <v>#REF!</v>
      </c>
      <c r="E36" s="17"/>
      <c r="F36" s="17"/>
    </row>
    <row r="37" spans="1:6" ht="13.5">
      <c r="A37" s="355"/>
      <c r="B37" s="56" t="s">
        <v>268</v>
      </c>
      <c r="C37" s="368"/>
      <c r="D37" s="51" t="e">
        <f t="shared" si="0"/>
        <v>#REF!</v>
      </c>
      <c r="E37" s="17"/>
      <c r="F37" s="17"/>
    </row>
    <row r="38" spans="1:6" ht="13.5">
      <c r="A38" s="56">
        <v>483</v>
      </c>
      <c r="B38" s="49" t="s">
        <v>269</v>
      </c>
      <c r="C38" s="50">
        <v>6765000</v>
      </c>
      <c r="D38" s="51" t="e">
        <f t="shared" si="0"/>
        <v>#REF!</v>
      </c>
      <c r="E38" s="17"/>
      <c r="F38" s="17"/>
    </row>
    <row r="39" spans="1:6" ht="13.5">
      <c r="A39" s="354">
        <v>484</v>
      </c>
      <c r="B39" s="65" t="s">
        <v>270</v>
      </c>
      <c r="C39" s="367" t="e">
        <f>#REF!</f>
        <v>#REF!</v>
      </c>
      <c r="D39" s="51" t="e">
        <f t="shared" si="0"/>
        <v>#REF!</v>
      </c>
      <c r="E39" s="17"/>
      <c r="F39" s="17"/>
    </row>
    <row r="40" spans="1:6" ht="13.5">
      <c r="A40" s="358"/>
      <c r="B40" s="66" t="s">
        <v>271</v>
      </c>
      <c r="C40" s="373"/>
      <c r="D40" s="51" t="e">
        <f t="shared" si="0"/>
        <v>#REF!</v>
      </c>
      <c r="E40" s="17"/>
      <c r="F40" s="17"/>
    </row>
    <row r="41" spans="1:6" ht="13.5">
      <c r="A41" s="354">
        <v>485</v>
      </c>
      <c r="B41" s="65" t="s">
        <v>270</v>
      </c>
      <c r="C41" s="367">
        <v>1248260</v>
      </c>
      <c r="D41" s="51" t="e">
        <f t="shared" si="0"/>
        <v>#REF!</v>
      </c>
      <c r="E41" s="17"/>
      <c r="F41" s="17"/>
    </row>
    <row r="42" spans="1:6" ht="13.5">
      <c r="A42" s="355"/>
      <c r="B42" s="56" t="s">
        <v>272</v>
      </c>
      <c r="C42" s="368"/>
      <c r="D42" s="51" t="e">
        <f t="shared" si="0"/>
        <v>#REF!</v>
      </c>
      <c r="E42" s="17"/>
      <c r="F42" s="17"/>
    </row>
    <row r="43" spans="1:6" ht="13.5">
      <c r="A43" s="62">
        <v>49</v>
      </c>
      <c r="B43" s="62" t="s">
        <v>273</v>
      </c>
      <c r="C43" s="74">
        <f>C44</f>
        <v>4050000</v>
      </c>
      <c r="D43" s="57" t="e">
        <f t="shared" si="0"/>
        <v>#REF!</v>
      </c>
      <c r="E43" s="17"/>
      <c r="F43" s="17"/>
    </row>
    <row r="44" spans="1:6" ht="14.25" thickBot="1">
      <c r="A44" s="64">
        <v>499</v>
      </c>
      <c r="B44" s="64" t="s">
        <v>274</v>
      </c>
      <c r="C44" s="58">
        <v>4050000</v>
      </c>
      <c r="D44" s="67" t="e">
        <f t="shared" si="0"/>
        <v>#REF!</v>
      </c>
      <c r="E44" s="17"/>
      <c r="F44" s="17"/>
    </row>
    <row r="45" spans="1:6" ht="14.25" thickTop="1">
      <c r="A45" s="55">
        <v>51</v>
      </c>
      <c r="B45" s="55" t="s">
        <v>275</v>
      </c>
      <c r="C45" s="55"/>
      <c r="D45" s="57" t="e">
        <f t="shared" si="0"/>
        <v>#REF!</v>
      </c>
      <c r="E45" s="17"/>
      <c r="F45" s="17"/>
    </row>
    <row r="46" spans="1:6" ht="13.5">
      <c r="A46" s="49">
        <v>511</v>
      </c>
      <c r="B46" s="49" t="s">
        <v>37</v>
      </c>
      <c r="C46" s="50">
        <v>84236033</v>
      </c>
      <c r="D46" s="51" t="e">
        <f t="shared" si="0"/>
        <v>#REF!</v>
      </c>
      <c r="E46" s="17"/>
      <c r="F46" s="17"/>
    </row>
    <row r="47" spans="1:6" ht="13.5">
      <c r="A47" s="65">
        <v>512</v>
      </c>
      <c r="B47" s="65" t="s">
        <v>38</v>
      </c>
      <c r="C47" s="68">
        <v>15799940</v>
      </c>
      <c r="D47" s="51" t="e">
        <f t="shared" si="0"/>
        <v>#REF!</v>
      </c>
      <c r="E47" s="17"/>
      <c r="F47" s="17"/>
    </row>
    <row r="48" spans="1:6" ht="13.5">
      <c r="A48" s="49">
        <v>513</v>
      </c>
      <c r="B48" s="49" t="s">
        <v>276</v>
      </c>
      <c r="C48" s="50"/>
      <c r="D48" s="51" t="e">
        <f t="shared" si="0"/>
        <v>#REF!</v>
      </c>
      <c r="E48" s="17"/>
      <c r="F48" s="17"/>
    </row>
    <row r="49" spans="1:7" ht="13.5">
      <c r="A49" s="49">
        <v>515</v>
      </c>
      <c r="B49" s="49" t="s">
        <v>282</v>
      </c>
      <c r="C49" s="50">
        <v>1456000</v>
      </c>
      <c r="D49" s="51"/>
      <c r="E49" s="17"/>
      <c r="F49" s="17"/>
    </row>
    <row r="50" spans="1:7" ht="13.5">
      <c r="A50" s="66">
        <v>541</v>
      </c>
      <c r="B50" s="66" t="s">
        <v>277</v>
      </c>
      <c r="C50" s="63">
        <v>16000000</v>
      </c>
      <c r="D50" s="51" t="e">
        <f t="shared" si="0"/>
        <v>#REF!</v>
      </c>
      <c r="E50" s="17"/>
      <c r="F50" s="17"/>
    </row>
    <row r="51" spans="1:7" ht="14.25" thickBot="1">
      <c r="A51" s="64"/>
      <c r="B51" s="52" t="s">
        <v>278</v>
      </c>
      <c r="C51" s="58">
        <f>SUM(C46:C50)</f>
        <v>117491973</v>
      </c>
      <c r="D51" s="67" t="e">
        <f t="shared" si="0"/>
        <v>#REF!</v>
      </c>
      <c r="E51" s="17"/>
      <c r="F51" s="17"/>
    </row>
    <row r="52" spans="1:7" ht="14.25" thickTop="1">
      <c r="A52" s="49">
        <v>611</v>
      </c>
      <c r="B52" s="49" t="s">
        <v>88</v>
      </c>
      <c r="C52" s="50">
        <v>51000000</v>
      </c>
      <c r="D52" s="51" t="e">
        <f t="shared" si="0"/>
        <v>#REF!</v>
      </c>
      <c r="E52" s="17"/>
      <c r="F52" s="17"/>
    </row>
    <row r="53" spans="1:7" ht="13.5">
      <c r="A53" s="49">
        <v>614</v>
      </c>
      <c r="B53" s="77" t="s">
        <v>89</v>
      </c>
      <c r="C53" s="78"/>
      <c r="D53" s="51" t="e">
        <f t="shared" si="0"/>
        <v>#REF!</v>
      </c>
      <c r="E53" s="17"/>
      <c r="F53" s="19"/>
    </row>
    <row r="54" spans="1:7" ht="14.25" thickBot="1">
      <c r="A54" s="69">
        <v>621</v>
      </c>
      <c r="B54" s="75" t="s">
        <v>279</v>
      </c>
      <c r="C54" s="70"/>
      <c r="D54" s="76" t="e">
        <f t="shared" si="0"/>
        <v>#REF!</v>
      </c>
      <c r="E54" s="17"/>
      <c r="F54" s="17"/>
    </row>
    <row r="55" spans="1:7" ht="15" thickTop="1" thickBot="1">
      <c r="A55" s="69"/>
      <c r="B55" s="52" t="s">
        <v>280</v>
      </c>
      <c r="C55" s="70">
        <f>C52+C53+C54</f>
        <v>51000000</v>
      </c>
      <c r="D55" s="67" t="e">
        <f t="shared" si="0"/>
        <v>#REF!</v>
      </c>
      <c r="E55" s="17"/>
    </row>
    <row r="56" spans="1:7" ht="15" thickTop="1" thickBot="1">
      <c r="A56" s="59"/>
      <c r="B56" s="59" t="s">
        <v>281</v>
      </c>
      <c r="C56" s="71" t="e">
        <f>C55+C51+C44+C34+C32+C31+C27+C26+C20+C12+C28</f>
        <v>#REF!</v>
      </c>
      <c r="D56" s="72" t="e">
        <f t="shared" si="0"/>
        <v>#REF!</v>
      </c>
      <c r="E56" s="17"/>
      <c r="G56" s="18"/>
    </row>
    <row r="57" spans="1:7" ht="13.5" thickTop="1">
      <c r="C57" s="73"/>
      <c r="E57" s="17"/>
    </row>
    <row r="58" spans="1:7">
      <c r="C58" s="18"/>
      <c r="E58" s="17"/>
    </row>
    <row r="59" spans="1:7">
      <c r="E59" s="17"/>
    </row>
    <row r="60" spans="1:7">
      <c r="E60" s="17"/>
    </row>
  </sheetData>
  <mergeCells count="8">
    <mergeCell ref="A41:A42"/>
    <mergeCell ref="C41:C42"/>
    <mergeCell ref="A39:A40"/>
    <mergeCell ref="C39:C40"/>
    <mergeCell ref="A2:C2"/>
    <mergeCell ref="B3:B4"/>
    <mergeCell ref="A36:A37"/>
    <mergeCell ref="C36:C37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1:I73"/>
  <sheetViews>
    <sheetView topLeftCell="B1" workbookViewId="0">
      <selection activeCell="E29" sqref="E29"/>
    </sheetView>
  </sheetViews>
  <sheetFormatPr defaultRowHeight="12.75"/>
  <cols>
    <col min="1" max="1" width="0.5703125" style="8" hidden="1" customWidth="1"/>
    <col min="2" max="2" width="7.5703125" style="16" customWidth="1"/>
    <col min="3" max="3" width="62.28515625" style="15" customWidth="1"/>
    <col min="4" max="4" width="12" style="16" hidden="1" customWidth="1"/>
    <col min="5" max="5" width="14.42578125" style="16" customWidth="1"/>
    <col min="6" max="6" width="13" style="8" customWidth="1"/>
    <col min="7" max="7" width="12.7109375" style="8" customWidth="1"/>
    <col min="8" max="8" width="9.140625" style="8"/>
    <col min="9" max="9" width="10.140625" style="8" bestFit="1" customWidth="1"/>
    <col min="10" max="16384" width="9.140625" style="8"/>
  </cols>
  <sheetData>
    <row r="1" spans="1:6" ht="21.75" customHeight="1">
      <c r="A1" s="7"/>
      <c r="B1" s="23" t="s">
        <v>155</v>
      </c>
      <c r="C1" s="24" t="s">
        <v>156</v>
      </c>
      <c r="D1" s="29" t="s">
        <v>316</v>
      </c>
      <c r="E1" s="30" t="s">
        <v>465</v>
      </c>
      <c r="F1" s="80" t="s">
        <v>287</v>
      </c>
    </row>
    <row r="2" spans="1:6" ht="12" customHeight="1">
      <c r="A2" s="7"/>
      <c r="B2" s="25">
        <v>1</v>
      </c>
      <c r="C2" s="26">
        <v>2</v>
      </c>
      <c r="D2" s="31">
        <v>3</v>
      </c>
      <c r="E2" s="30">
        <v>4</v>
      </c>
      <c r="F2" s="79"/>
    </row>
    <row r="3" spans="1:6" ht="12.75" customHeight="1">
      <c r="A3" s="9"/>
      <c r="B3" s="126">
        <v>321</v>
      </c>
      <c r="C3" s="138" t="s">
        <v>157</v>
      </c>
      <c r="D3" s="125">
        <v>13431161</v>
      </c>
      <c r="E3" s="129">
        <v>13638729.83</v>
      </c>
      <c r="F3" s="130">
        <f>E3/E68</f>
        <v>8.9198227890455711E-3</v>
      </c>
    </row>
    <row r="4" spans="1:6" ht="16.5" customHeight="1">
      <c r="A4" s="9"/>
      <c r="B4" s="126">
        <v>711</v>
      </c>
      <c r="C4" s="131" t="s">
        <v>158</v>
      </c>
      <c r="D4" s="125">
        <f>SUM(D5:D10)</f>
        <v>659100000</v>
      </c>
      <c r="E4" s="129">
        <f>SUM(E5:E10)</f>
        <v>486030000</v>
      </c>
      <c r="F4" s="130">
        <f>E4/E68</f>
        <v>0.31786695126285225</v>
      </c>
    </row>
    <row r="5" spans="1:6">
      <c r="A5" s="9"/>
      <c r="B5" s="34">
        <v>71111</v>
      </c>
      <c r="C5" s="10" t="s">
        <v>159</v>
      </c>
      <c r="D5" s="32">
        <v>500000000</v>
      </c>
      <c r="E5" s="32">
        <v>405000000</v>
      </c>
      <c r="F5" s="33">
        <f>E5/E68</f>
        <v>0.2648727758810262</v>
      </c>
    </row>
    <row r="6" spans="1:6" ht="14.25" customHeight="1">
      <c r="A6" s="9"/>
      <c r="B6" s="34">
        <v>71112</v>
      </c>
      <c r="C6" s="10" t="s">
        <v>160</v>
      </c>
      <c r="D6" s="32">
        <v>39000000</v>
      </c>
      <c r="E6" s="32">
        <v>32000000</v>
      </c>
      <c r="F6" s="33">
        <f>E6/E68</f>
        <v>2.0928219328871206E-2</v>
      </c>
    </row>
    <row r="7" spans="1:6" ht="15" customHeight="1">
      <c r="A7" s="9"/>
      <c r="B7" s="34">
        <v>71114</v>
      </c>
      <c r="C7" s="10" t="s">
        <v>225</v>
      </c>
      <c r="D7" s="32">
        <v>36000000</v>
      </c>
      <c r="E7" s="32">
        <v>1000000</v>
      </c>
      <c r="F7" s="33">
        <f>E7/E68</f>
        <v>6.5400685402722519E-4</v>
      </c>
    </row>
    <row r="8" spans="1:6" ht="15" customHeight="1">
      <c r="A8" s="9"/>
      <c r="B8" s="34">
        <v>711161</v>
      </c>
      <c r="C8" s="10" t="s">
        <v>161</v>
      </c>
      <c r="D8" s="32">
        <v>100000</v>
      </c>
      <c r="E8" s="32"/>
      <c r="F8" s="33"/>
    </row>
    <row r="9" spans="1:6" ht="15" customHeight="1">
      <c r="A9" s="9"/>
      <c r="B9" s="34">
        <v>71118</v>
      </c>
      <c r="C9" s="10" t="s">
        <v>162</v>
      </c>
      <c r="D9" s="32"/>
      <c r="E9" s="32">
        <v>30000</v>
      </c>
      <c r="F9" s="33">
        <f>E9/E68</f>
        <v>1.9620205620816755E-5</v>
      </c>
    </row>
    <row r="10" spans="1:6">
      <c r="A10" s="9"/>
      <c r="B10" s="34">
        <v>71119</v>
      </c>
      <c r="C10" s="10" t="s">
        <v>163</v>
      </c>
      <c r="D10" s="32">
        <v>84000000</v>
      </c>
      <c r="E10" s="32">
        <v>48000000</v>
      </c>
      <c r="F10" s="33">
        <f>E10/E68</f>
        <v>3.1392328993306809E-2</v>
      </c>
    </row>
    <row r="11" spans="1:6" ht="13.5" customHeight="1">
      <c r="A11" s="9"/>
      <c r="B11" s="126">
        <v>713</v>
      </c>
      <c r="C11" s="131" t="s">
        <v>164</v>
      </c>
      <c r="D11" s="125">
        <f>SUM(D12:D15)</f>
        <v>159000000</v>
      </c>
      <c r="E11" s="129">
        <f>SUM(E12:E15)</f>
        <v>200000000</v>
      </c>
      <c r="F11" s="130">
        <f>E11/E68</f>
        <v>0.13080137080544502</v>
      </c>
    </row>
    <row r="12" spans="1:6">
      <c r="A12" s="9"/>
      <c r="B12" s="28">
        <v>71312</v>
      </c>
      <c r="C12" s="10" t="s">
        <v>165</v>
      </c>
      <c r="D12" s="32">
        <v>113000000</v>
      </c>
      <c r="E12" s="32">
        <v>164000000</v>
      </c>
      <c r="F12" s="33">
        <f>E12/E68</f>
        <v>0.10725712406046492</v>
      </c>
    </row>
    <row r="13" spans="1:6">
      <c r="A13" s="9"/>
      <c r="B13" s="28">
        <v>71331</v>
      </c>
      <c r="C13" s="10" t="s">
        <v>166</v>
      </c>
      <c r="D13" s="32">
        <v>8000000</v>
      </c>
      <c r="E13" s="32">
        <v>4000000</v>
      </c>
      <c r="F13" s="33">
        <f>E13/E68</f>
        <v>2.6160274161089007E-3</v>
      </c>
    </row>
    <row r="14" spans="1:6" ht="13.5" customHeight="1">
      <c r="A14" s="9"/>
      <c r="B14" s="28">
        <v>71342</v>
      </c>
      <c r="C14" s="10" t="s">
        <v>167</v>
      </c>
      <c r="D14" s="32">
        <v>38000000</v>
      </c>
      <c r="E14" s="32">
        <v>32000000</v>
      </c>
      <c r="F14" s="33">
        <f>E14/E68</f>
        <v>2.0928219328871206E-2</v>
      </c>
    </row>
    <row r="15" spans="1:6">
      <c r="A15" s="9"/>
      <c r="B15" s="28">
        <v>71361</v>
      </c>
      <c r="C15" s="10" t="s">
        <v>168</v>
      </c>
      <c r="D15" s="32"/>
      <c r="E15" s="32"/>
      <c r="F15" s="33"/>
    </row>
    <row r="16" spans="1:6" ht="15.75" customHeight="1">
      <c r="A16" s="9"/>
      <c r="B16" s="126">
        <v>714</v>
      </c>
      <c r="C16" s="131" t="s">
        <v>169</v>
      </c>
      <c r="D16" s="125">
        <f>SUM(D17:D27)</f>
        <v>61903000</v>
      </c>
      <c r="E16" s="129">
        <f>SUM(E17:E27)</f>
        <v>56520000</v>
      </c>
      <c r="F16" s="130">
        <f>E16/E68</f>
        <v>3.6964467389618769E-2</v>
      </c>
    </row>
    <row r="17" spans="1:7" ht="15.75" customHeight="1">
      <c r="A17" s="9"/>
      <c r="B17" s="27">
        <v>71442</v>
      </c>
      <c r="C17" s="85" t="s">
        <v>317</v>
      </c>
      <c r="D17" s="32"/>
      <c r="E17" s="32"/>
      <c r="F17" s="33"/>
    </row>
    <row r="18" spans="1:7" ht="16.5" customHeight="1">
      <c r="A18" s="9"/>
      <c r="B18" s="28">
        <v>714513</v>
      </c>
      <c r="C18" s="10" t="s">
        <v>170</v>
      </c>
      <c r="D18" s="32">
        <v>14500000</v>
      </c>
      <c r="E18" s="32">
        <v>15000000</v>
      </c>
      <c r="F18" s="33">
        <f>E18/E68</f>
        <v>9.8101028104083769E-3</v>
      </c>
    </row>
    <row r="19" spans="1:7" ht="14.25" customHeight="1">
      <c r="A19" s="9"/>
      <c r="B19" s="28">
        <v>714514</v>
      </c>
      <c r="C19" s="10" t="s">
        <v>283</v>
      </c>
      <c r="D19" s="32"/>
      <c r="E19" s="32"/>
      <c r="F19" s="33"/>
    </row>
    <row r="20" spans="1:7" ht="13.5" customHeight="1">
      <c r="A20" s="9"/>
      <c r="B20" s="28">
        <v>714543</v>
      </c>
      <c r="C20" s="10" t="s">
        <v>171</v>
      </c>
      <c r="D20" s="32"/>
      <c r="E20" s="32"/>
      <c r="F20" s="33"/>
    </row>
    <row r="21" spans="1:7" ht="12.75" customHeight="1">
      <c r="A21" s="9"/>
      <c r="B21" s="28">
        <v>714547</v>
      </c>
      <c r="C21" s="10" t="s">
        <v>172</v>
      </c>
      <c r="D21" s="32">
        <v>3000</v>
      </c>
      <c r="E21" s="32">
        <v>10000</v>
      </c>
      <c r="F21" s="33">
        <f>E21/E68</f>
        <v>6.5400685402722517E-6</v>
      </c>
      <c r="G21" s="11"/>
    </row>
    <row r="22" spans="1:7" ht="13.5" customHeight="1">
      <c r="A22" s="9"/>
      <c r="B22" s="28">
        <v>714548</v>
      </c>
      <c r="C22" s="10" t="s">
        <v>318</v>
      </c>
      <c r="D22" s="32"/>
      <c r="E22" s="32">
        <v>10000</v>
      </c>
      <c r="F22" s="33">
        <f>E22/E68</f>
        <v>6.5400685402722517E-6</v>
      </c>
      <c r="G22" s="11"/>
    </row>
    <row r="23" spans="1:7" ht="14.25" customHeight="1">
      <c r="A23" s="9"/>
      <c r="B23" s="28">
        <v>714549</v>
      </c>
      <c r="C23" s="10" t="s">
        <v>173</v>
      </c>
      <c r="D23" s="32">
        <v>1800000</v>
      </c>
      <c r="E23" s="32">
        <v>2000000</v>
      </c>
      <c r="F23" s="33">
        <f>E23/E68</f>
        <v>1.3080137080544504E-3</v>
      </c>
    </row>
    <row r="24" spans="1:7">
      <c r="A24" s="9"/>
      <c r="B24" s="28">
        <v>714552</v>
      </c>
      <c r="C24" s="10" t="s">
        <v>174</v>
      </c>
      <c r="D24" s="32">
        <v>600000</v>
      </c>
      <c r="E24" s="32">
        <v>1500000</v>
      </c>
      <c r="F24" s="33">
        <f>E24/E68</f>
        <v>9.8101028104083778E-4</v>
      </c>
    </row>
    <row r="25" spans="1:7" ht="13.5" customHeight="1">
      <c r="A25" s="9"/>
      <c r="B25" s="28">
        <v>714562</v>
      </c>
      <c r="C25" s="10" t="s">
        <v>175</v>
      </c>
      <c r="D25" s="32">
        <v>45000000</v>
      </c>
      <c r="E25" s="32">
        <v>38000000</v>
      </c>
      <c r="F25" s="33">
        <f>E25/E68</f>
        <v>2.4852260453034555E-2</v>
      </c>
    </row>
    <row r="26" spans="1:7" ht="13.5" customHeight="1">
      <c r="A26" s="9"/>
      <c r="B26" s="28">
        <v>714571</v>
      </c>
      <c r="C26" s="10" t="s">
        <v>208</v>
      </c>
      <c r="D26" s="32"/>
      <c r="E26" s="32"/>
      <c r="F26" s="33"/>
    </row>
    <row r="27" spans="1:7" ht="13.5" customHeight="1">
      <c r="A27" s="9"/>
      <c r="B27" s="28">
        <v>714575</v>
      </c>
      <c r="C27" s="10" t="s">
        <v>176</v>
      </c>
      <c r="D27" s="32"/>
      <c r="E27" s="32"/>
      <c r="F27" s="33"/>
    </row>
    <row r="28" spans="1:7">
      <c r="A28" s="9"/>
      <c r="B28" s="126">
        <v>716</v>
      </c>
      <c r="C28" s="131" t="s">
        <v>177</v>
      </c>
      <c r="D28" s="125">
        <f>D29</f>
        <v>28000000</v>
      </c>
      <c r="E28" s="129">
        <f>E29</f>
        <v>24000000</v>
      </c>
      <c r="F28" s="130">
        <f>E28/E68</f>
        <v>1.5696164496653404E-2</v>
      </c>
    </row>
    <row r="29" spans="1:7" ht="11.25" customHeight="1">
      <c r="A29" s="9"/>
      <c r="B29" s="28">
        <v>71611</v>
      </c>
      <c r="C29" s="10" t="s">
        <v>178</v>
      </c>
      <c r="D29" s="32">
        <v>28000000</v>
      </c>
      <c r="E29" s="32">
        <v>24000000</v>
      </c>
      <c r="F29" s="33">
        <f>E29/E68</f>
        <v>1.5696164496653404E-2</v>
      </c>
    </row>
    <row r="30" spans="1:7" ht="11.25" customHeight="1">
      <c r="A30" s="9"/>
      <c r="B30" s="126">
        <v>731</v>
      </c>
      <c r="C30" s="138" t="s">
        <v>288</v>
      </c>
      <c r="D30" s="125"/>
      <c r="E30" s="129">
        <f>E31</f>
        <v>0</v>
      </c>
      <c r="F30" s="128"/>
    </row>
    <row r="31" spans="1:7" ht="11.25" customHeight="1">
      <c r="A31" s="9"/>
      <c r="B31" s="28">
        <v>731151</v>
      </c>
      <c r="C31" s="10" t="s">
        <v>289</v>
      </c>
      <c r="D31" s="32"/>
      <c r="E31" s="32"/>
      <c r="F31" s="33"/>
    </row>
    <row r="32" spans="1:7" ht="13.5" customHeight="1">
      <c r="A32" s="9"/>
      <c r="B32" s="126">
        <v>733</v>
      </c>
      <c r="C32" s="131" t="s">
        <v>179</v>
      </c>
      <c r="D32" s="125">
        <f>SUM(D33:D37)</f>
        <v>253026404</v>
      </c>
      <c r="E32" s="129">
        <f>SUM(E33:E37)</f>
        <v>236026404</v>
      </c>
      <c r="F32" s="130">
        <f>E32/E68</f>
        <v>0.15436288594739886</v>
      </c>
    </row>
    <row r="33" spans="1:9" ht="13.5" customHeight="1">
      <c r="A33" s="9"/>
      <c r="B33" s="27">
        <v>733152</v>
      </c>
      <c r="C33" s="10" t="s">
        <v>183</v>
      </c>
      <c r="D33" s="32"/>
      <c r="E33" s="32"/>
      <c r="F33" s="33"/>
    </row>
    <row r="34" spans="1:9" ht="13.5" customHeight="1">
      <c r="A34" s="9"/>
      <c r="B34" s="27">
        <v>733154</v>
      </c>
      <c r="C34" s="10" t="s">
        <v>238</v>
      </c>
      <c r="D34" s="32">
        <v>27000000</v>
      </c>
      <c r="E34" s="32">
        <v>8000000</v>
      </c>
      <c r="F34" s="33">
        <f>E34/E68</f>
        <v>5.2320548322178015E-3</v>
      </c>
      <c r="I34" s="11"/>
    </row>
    <row r="35" spans="1:9" ht="14.25" customHeight="1">
      <c r="A35" s="9"/>
      <c r="B35" s="28">
        <v>733156</v>
      </c>
      <c r="C35" s="10" t="s">
        <v>180</v>
      </c>
      <c r="D35" s="32">
        <v>22000000</v>
      </c>
      <c r="E35" s="32">
        <v>27000000</v>
      </c>
      <c r="F35" s="33">
        <f>E35/E68</f>
        <v>1.7658185058735079E-2</v>
      </c>
    </row>
    <row r="36" spans="1:9" ht="14.25" customHeight="1">
      <c r="A36" s="9"/>
      <c r="B36" s="28">
        <v>733158</v>
      </c>
      <c r="C36" s="10" t="s">
        <v>181</v>
      </c>
      <c r="D36" s="32">
        <v>166026404</v>
      </c>
      <c r="E36" s="32">
        <v>166026404</v>
      </c>
      <c r="F36" s="33">
        <f>E36/E68</f>
        <v>0.10858240616549311</v>
      </c>
    </row>
    <row r="37" spans="1:9" ht="12.75" customHeight="1">
      <c r="A37" s="9"/>
      <c r="B37" s="28">
        <v>733252</v>
      </c>
      <c r="C37" s="10" t="s">
        <v>182</v>
      </c>
      <c r="D37" s="32">
        <v>38000000</v>
      </c>
      <c r="E37" s="32">
        <v>35000000</v>
      </c>
      <c r="F37" s="33">
        <f>E37/E68</f>
        <v>2.2890239890952881E-2</v>
      </c>
    </row>
    <row r="38" spans="1:9">
      <c r="A38" s="9"/>
      <c r="B38" s="126">
        <v>741</v>
      </c>
      <c r="C38" s="131" t="s">
        <v>184</v>
      </c>
      <c r="D38" s="125">
        <f>SUM(D39:D44)</f>
        <v>144000000</v>
      </c>
      <c r="E38" s="129">
        <f>SUM(E39:E44)</f>
        <v>85360000</v>
      </c>
      <c r="F38" s="130">
        <f>E38/E68</f>
        <v>5.5826025059763938E-2</v>
      </c>
    </row>
    <row r="39" spans="1:9" ht="12.75" customHeight="1">
      <c r="A39" s="9"/>
      <c r="B39" s="27">
        <v>741151</v>
      </c>
      <c r="C39" s="10" t="s">
        <v>185</v>
      </c>
      <c r="D39" s="32">
        <v>4000000</v>
      </c>
      <c r="E39" s="32">
        <v>50000</v>
      </c>
      <c r="F39" s="33">
        <f>E39/E68</f>
        <v>3.2700342701361255E-5</v>
      </c>
    </row>
    <row r="40" spans="1:9" ht="15" customHeight="1">
      <c r="A40" s="9"/>
      <c r="B40" s="28">
        <v>741522</v>
      </c>
      <c r="C40" s="10" t="s">
        <v>187</v>
      </c>
      <c r="D40" s="32">
        <v>130000000</v>
      </c>
      <c r="E40" s="125">
        <v>83000000</v>
      </c>
      <c r="F40" s="33">
        <f>E40/E68</f>
        <v>5.428256888425969E-2</v>
      </c>
    </row>
    <row r="41" spans="1:9" ht="15.75" customHeight="1">
      <c r="A41" s="9"/>
      <c r="B41" s="28">
        <v>741526</v>
      </c>
      <c r="C41" s="10" t="s">
        <v>319</v>
      </c>
      <c r="D41" s="32"/>
      <c r="E41" s="32"/>
      <c r="F41" s="33"/>
    </row>
    <row r="42" spans="1:9" ht="16.5" customHeight="1">
      <c r="A42" s="9"/>
      <c r="B42" s="28">
        <v>741531</v>
      </c>
      <c r="C42" s="10" t="s">
        <v>186</v>
      </c>
      <c r="D42" s="32"/>
      <c r="E42" s="32">
        <v>10000</v>
      </c>
      <c r="F42" s="33">
        <f>E42/E68</f>
        <v>6.5400685402722517E-6</v>
      </c>
    </row>
    <row r="43" spans="1:9" ht="21" customHeight="1">
      <c r="A43" s="9"/>
      <c r="B43" s="28">
        <v>741532</v>
      </c>
      <c r="C43" s="10" t="s">
        <v>467</v>
      </c>
      <c r="D43" s="32"/>
      <c r="E43" s="32">
        <v>300000</v>
      </c>
      <c r="F43" s="33">
        <f>E43/E68</f>
        <v>1.9620205620816754E-4</v>
      </c>
    </row>
    <row r="44" spans="1:9" ht="14.25" customHeight="1">
      <c r="A44" s="9"/>
      <c r="B44" s="28">
        <v>741534</v>
      </c>
      <c r="C44" s="10" t="s">
        <v>188</v>
      </c>
      <c r="D44" s="32">
        <v>10000000</v>
      </c>
      <c r="E44" s="32">
        <v>2000000</v>
      </c>
      <c r="F44" s="33">
        <f>E44/E68</f>
        <v>1.3080137080544504E-3</v>
      </c>
    </row>
    <row r="45" spans="1:9" ht="12.75" customHeight="1">
      <c r="A45" s="9"/>
      <c r="B45" s="126">
        <v>742</v>
      </c>
      <c r="C45" s="131" t="s">
        <v>189</v>
      </c>
      <c r="D45" s="125">
        <f>SUM(D46:D51)</f>
        <v>69800000</v>
      </c>
      <c r="E45" s="129">
        <f>SUM(E46:E51)</f>
        <v>36800000</v>
      </c>
      <c r="F45" s="130">
        <f>E45/E68</f>
        <v>2.4067452228201884E-2</v>
      </c>
    </row>
    <row r="46" spans="1:9" ht="13.5" customHeight="1">
      <c r="A46" s="9"/>
      <c r="B46" s="28">
        <v>742152</v>
      </c>
      <c r="C46" s="10" t="s">
        <v>190</v>
      </c>
      <c r="D46" s="32">
        <v>11000000</v>
      </c>
      <c r="E46" s="32">
        <v>12000000</v>
      </c>
      <c r="F46" s="33">
        <f>E46/E68</f>
        <v>7.8480822483267022E-3</v>
      </c>
    </row>
    <row r="47" spans="1:9" ht="12.75" customHeight="1">
      <c r="A47" s="9"/>
      <c r="B47" s="28">
        <v>742153</v>
      </c>
      <c r="C47" s="10" t="s">
        <v>191</v>
      </c>
      <c r="D47" s="32">
        <v>10000000</v>
      </c>
      <c r="E47" s="32">
        <v>8000000</v>
      </c>
      <c r="F47" s="33">
        <f>E47/E68</f>
        <v>5.2320548322178015E-3</v>
      </c>
    </row>
    <row r="48" spans="1:9" ht="23.25" customHeight="1">
      <c r="A48" s="9"/>
      <c r="B48" s="28">
        <v>742154</v>
      </c>
      <c r="C48" s="10" t="s">
        <v>290</v>
      </c>
      <c r="D48" s="32"/>
      <c r="E48" s="32"/>
      <c r="F48" s="33"/>
    </row>
    <row r="49" spans="1:7">
      <c r="A49" s="9"/>
      <c r="B49" s="28">
        <v>742251</v>
      </c>
      <c r="C49" s="10" t="s">
        <v>192</v>
      </c>
      <c r="D49" s="32">
        <v>800000</v>
      </c>
      <c r="E49" s="32">
        <v>800000</v>
      </c>
      <c r="F49" s="33">
        <f>E49/E68</f>
        <v>5.2320548322178008E-4</v>
      </c>
    </row>
    <row r="50" spans="1:7" ht="14.25" customHeight="1">
      <c r="A50" s="9"/>
      <c r="B50" s="28">
        <v>742253</v>
      </c>
      <c r="C50" s="10" t="s">
        <v>193</v>
      </c>
      <c r="D50" s="32">
        <v>48000000</v>
      </c>
      <c r="E50" s="32">
        <v>16000000</v>
      </c>
      <c r="F50" s="33">
        <f>E50/E68</f>
        <v>1.0464109664435603E-2</v>
      </c>
      <c r="G50" s="12"/>
    </row>
    <row r="51" spans="1:7" ht="14.25" customHeight="1">
      <c r="A51" s="9"/>
      <c r="B51" s="28">
        <v>742351</v>
      </c>
      <c r="C51" s="10" t="s">
        <v>194</v>
      </c>
      <c r="D51" s="32"/>
      <c r="E51" s="32"/>
      <c r="F51" s="33"/>
    </row>
    <row r="52" spans="1:7" ht="14.25" customHeight="1">
      <c r="A52" s="9"/>
      <c r="B52" s="126">
        <v>743</v>
      </c>
      <c r="C52" s="131" t="s">
        <v>195</v>
      </c>
      <c r="D52" s="125">
        <f>D53+D54+D55</f>
        <v>8000000</v>
      </c>
      <c r="E52" s="129">
        <f>E53+E54+E55</f>
        <v>7500000</v>
      </c>
      <c r="F52" s="130">
        <f>E52/E68</f>
        <v>4.9050514052041885E-3</v>
      </c>
    </row>
    <row r="53" spans="1:7" ht="13.5" customHeight="1">
      <c r="A53" s="9"/>
      <c r="B53" s="28">
        <v>743324</v>
      </c>
      <c r="C53" s="10" t="s">
        <v>205</v>
      </c>
      <c r="D53" s="32">
        <v>5500000</v>
      </c>
      <c r="E53" s="32">
        <v>5500000</v>
      </c>
      <c r="F53" s="33">
        <f>E53/E68</f>
        <v>3.5970376971497381E-3</v>
      </c>
    </row>
    <row r="54" spans="1:7" ht="18.75" customHeight="1">
      <c r="A54" s="9"/>
      <c r="B54" s="28">
        <v>743351</v>
      </c>
      <c r="C54" s="10" t="s">
        <v>206</v>
      </c>
      <c r="D54" s="32">
        <v>2500000</v>
      </c>
      <c r="E54" s="32">
        <v>2000000</v>
      </c>
      <c r="F54" s="33">
        <f>E54/E68</f>
        <v>1.3080137080544504E-3</v>
      </c>
    </row>
    <row r="55" spans="1:7" ht="13.5" customHeight="1">
      <c r="A55" s="9"/>
      <c r="B55" s="28">
        <v>743352</v>
      </c>
      <c r="C55" s="10" t="s">
        <v>207</v>
      </c>
      <c r="D55" s="32"/>
      <c r="E55" s="32"/>
      <c r="F55" s="33"/>
    </row>
    <row r="56" spans="1:7" ht="16.5" customHeight="1">
      <c r="A56" s="9"/>
      <c r="B56" s="126">
        <v>744</v>
      </c>
      <c r="C56" s="131" t="s">
        <v>196</v>
      </c>
      <c r="D56" s="125">
        <f>D57</f>
        <v>2000000</v>
      </c>
      <c r="E56" s="129">
        <f>E57</f>
        <v>3500000</v>
      </c>
      <c r="F56" s="130">
        <f>E56/E68</f>
        <v>2.2890239890952882E-3</v>
      </c>
    </row>
    <row r="57" spans="1:7" ht="14.25" customHeight="1">
      <c r="A57" s="9"/>
      <c r="B57" s="28"/>
      <c r="C57" s="10" t="s">
        <v>197</v>
      </c>
      <c r="D57" s="32">
        <v>2000000</v>
      </c>
      <c r="E57" s="32">
        <v>3500000</v>
      </c>
      <c r="F57" s="33">
        <f>E57/E68</f>
        <v>2.2890239890952882E-3</v>
      </c>
    </row>
    <row r="58" spans="1:7" ht="14.25" customHeight="1">
      <c r="A58" s="9"/>
      <c r="B58" s="126">
        <v>745</v>
      </c>
      <c r="C58" s="131" t="s">
        <v>198</v>
      </c>
      <c r="D58" s="125">
        <f>D59</f>
        <v>26000000</v>
      </c>
      <c r="E58" s="129">
        <f>E59</f>
        <v>12000000</v>
      </c>
      <c r="F58" s="130">
        <f>E58/E68</f>
        <v>7.8480822483267022E-3</v>
      </c>
    </row>
    <row r="59" spans="1:7" ht="13.5" customHeight="1">
      <c r="A59" s="9"/>
      <c r="B59" s="28"/>
      <c r="C59" s="10" t="s">
        <v>199</v>
      </c>
      <c r="D59" s="32">
        <v>26000000</v>
      </c>
      <c r="E59" s="32">
        <v>12000000</v>
      </c>
      <c r="F59" s="33">
        <f>E59/E68</f>
        <v>7.8480822483267022E-3</v>
      </c>
    </row>
    <row r="60" spans="1:7" ht="18" customHeight="1">
      <c r="A60" s="9"/>
      <c r="B60" s="126">
        <v>771</v>
      </c>
      <c r="C60" s="131" t="s">
        <v>200</v>
      </c>
      <c r="D60" s="125">
        <f>D61</f>
        <v>9000000</v>
      </c>
      <c r="E60" s="125">
        <f>E61</f>
        <v>0</v>
      </c>
      <c r="F60" s="128"/>
    </row>
    <row r="61" spans="1:7">
      <c r="A61" s="13"/>
      <c r="B61" s="28"/>
      <c r="C61" s="10" t="s">
        <v>201</v>
      </c>
      <c r="D61" s="32">
        <v>9000000</v>
      </c>
      <c r="E61" s="32"/>
      <c r="F61" s="33"/>
    </row>
    <row r="62" spans="1:7" ht="17.25" customHeight="1">
      <c r="A62" s="13"/>
      <c r="B62" s="132">
        <v>811</v>
      </c>
      <c r="C62" s="127" t="s">
        <v>321</v>
      </c>
      <c r="D62" s="125">
        <f>D63</f>
        <v>0</v>
      </c>
      <c r="E62" s="125">
        <f>E63</f>
        <v>0</v>
      </c>
      <c r="F62" s="128"/>
    </row>
    <row r="63" spans="1:7" ht="17.25" customHeight="1">
      <c r="A63" s="13"/>
      <c r="B63" s="28"/>
      <c r="C63" s="10" t="s">
        <v>320</v>
      </c>
      <c r="D63" s="32"/>
      <c r="E63" s="32"/>
      <c r="F63" s="33"/>
    </row>
    <row r="64" spans="1:7">
      <c r="A64" s="13"/>
      <c r="B64" s="132">
        <v>911</v>
      </c>
      <c r="C64" s="127" t="s">
        <v>322</v>
      </c>
      <c r="D64" s="125">
        <f>D65</f>
        <v>0</v>
      </c>
      <c r="E64" s="125">
        <f>E65</f>
        <v>367650829.38999999</v>
      </c>
      <c r="F64" s="128"/>
    </row>
    <row r="65" spans="1:6">
      <c r="A65" s="13"/>
      <c r="B65" s="28"/>
      <c r="C65" s="10" t="s">
        <v>323</v>
      </c>
      <c r="D65" s="32"/>
      <c r="E65" s="32">
        <v>367650829.38999999</v>
      </c>
      <c r="F65" s="33"/>
    </row>
    <row r="66" spans="1:6" ht="20.25" customHeight="1">
      <c r="A66" s="13"/>
      <c r="B66" s="126">
        <v>921</v>
      </c>
      <c r="C66" s="131" t="s">
        <v>202</v>
      </c>
      <c r="D66" s="125">
        <f>D67</f>
        <v>10000</v>
      </c>
      <c r="E66" s="125">
        <f>E67</f>
        <v>10000</v>
      </c>
      <c r="F66" s="130">
        <f>E66/E68</f>
        <v>6.5400685402722517E-6</v>
      </c>
    </row>
    <row r="67" spans="1:6" ht="14.25" customHeight="1">
      <c r="A67" s="14"/>
      <c r="B67" s="28"/>
      <c r="C67" s="10" t="s">
        <v>203</v>
      </c>
      <c r="D67" s="32">
        <v>10000</v>
      </c>
      <c r="E67" s="32">
        <v>10000</v>
      </c>
      <c r="F67" s="33">
        <f>E67/E68</f>
        <v>6.5400685402722517E-6</v>
      </c>
    </row>
    <row r="68" spans="1:6" ht="18" customHeight="1">
      <c r="A68" s="13"/>
      <c r="B68" s="133"/>
      <c r="C68" s="134" t="s">
        <v>204</v>
      </c>
      <c r="D68" s="135">
        <f>D3+D4+D11+D16+D28+D32+D38+D45+D52+D56+D58+D60+D66+D62+D64</f>
        <v>1433270565</v>
      </c>
      <c r="E68" s="136">
        <f>E3+E4+E11+E16+E28+E32+E38+E45+E52+E56+E58+E60+E66+E30+E62+E64</f>
        <v>1529035963.2199998</v>
      </c>
      <c r="F68" s="137">
        <f>E68/E68</f>
        <v>1</v>
      </c>
    </row>
    <row r="69" spans="1:6" ht="18.75" customHeight="1">
      <c r="B69" s="15"/>
      <c r="D69" s="20"/>
    </row>
    <row r="70" spans="1:6">
      <c r="B70" s="15"/>
      <c r="D70" s="20"/>
    </row>
    <row r="71" spans="1:6">
      <c r="B71" s="15"/>
      <c r="D71" s="20"/>
    </row>
    <row r="72" spans="1:6" ht="13.5" customHeight="1">
      <c r="C72" s="16"/>
      <c r="D72" s="20"/>
    </row>
    <row r="73" spans="1:6">
      <c r="C73" s="16"/>
      <c r="D73" s="22"/>
    </row>
  </sheetData>
  <phoneticPr fontId="4" type="noConversion"/>
  <printOptions horizontalCentered="1"/>
  <pageMargins left="0.59055118110236227" right="0.59055118110236227" top="0" bottom="0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I72"/>
  <sheetViews>
    <sheetView topLeftCell="B52" workbookViewId="0">
      <selection activeCell="N21" sqref="N21"/>
    </sheetView>
  </sheetViews>
  <sheetFormatPr defaultRowHeight="12.75"/>
  <cols>
    <col min="1" max="1" width="0.5703125" style="8" hidden="1" customWidth="1"/>
    <col min="2" max="2" width="7.5703125" style="16" customWidth="1"/>
    <col min="3" max="3" width="58.140625" style="15" customWidth="1"/>
    <col min="4" max="4" width="12" style="16" hidden="1" customWidth="1"/>
    <col min="5" max="5" width="15.85546875" style="20" customWidth="1"/>
    <col min="6" max="6" width="13" style="8" customWidth="1"/>
    <col min="7" max="7" width="12.7109375" style="8" customWidth="1"/>
    <col min="8" max="8" width="9.140625" style="8"/>
    <col min="9" max="9" width="10.140625" style="8" bestFit="1" customWidth="1"/>
    <col min="10" max="16384" width="9.140625" style="8"/>
  </cols>
  <sheetData>
    <row r="1" spans="1:6" ht="21.75" customHeight="1">
      <c r="A1" s="7"/>
      <c r="B1" s="23" t="s">
        <v>155</v>
      </c>
      <c r="C1" s="24" t="s">
        <v>156</v>
      </c>
      <c r="D1" s="29" t="s">
        <v>316</v>
      </c>
      <c r="E1" s="101" t="s">
        <v>533</v>
      </c>
      <c r="F1" s="80" t="s">
        <v>287</v>
      </c>
    </row>
    <row r="2" spans="1:6" ht="12" customHeight="1">
      <c r="A2" s="7"/>
      <c r="B2" s="25">
        <v>1</v>
      </c>
      <c r="C2" s="26">
        <v>2</v>
      </c>
      <c r="D2" s="31">
        <v>3</v>
      </c>
      <c r="E2" s="101">
        <v>4</v>
      </c>
      <c r="F2" s="79"/>
    </row>
    <row r="4" spans="1:6" ht="16.5" customHeight="1">
      <c r="A4" s="9"/>
      <c r="B4" s="27">
        <v>711</v>
      </c>
      <c r="C4" s="95" t="s">
        <v>158</v>
      </c>
      <c r="D4" s="32">
        <f>SUM(D5:D10)</f>
        <v>659100000</v>
      </c>
      <c r="E4" s="32">
        <f>SUM(E5:E10)</f>
        <v>605610000</v>
      </c>
      <c r="F4" s="33">
        <f>E4/E71</f>
        <v>0.36965014525146128</v>
      </c>
    </row>
    <row r="5" spans="1:6">
      <c r="A5" s="9"/>
      <c r="B5" s="34">
        <v>71111</v>
      </c>
      <c r="C5" s="10" t="s">
        <v>159</v>
      </c>
      <c r="D5" s="32">
        <v>500000000</v>
      </c>
      <c r="E5" s="32">
        <v>480000000</v>
      </c>
      <c r="F5" s="33">
        <f>E5/E71</f>
        <v>0.29298074622397485</v>
      </c>
    </row>
    <row r="6" spans="1:6" ht="14.25" customHeight="1">
      <c r="A6" s="9"/>
      <c r="B6" s="34">
        <v>71112</v>
      </c>
      <c r="C6" s="10" t="s">
        <v>160</v>
      </c>
      <c r="D6" s="32">
        <v>39000000</v>
      </c>
      <c r="E6" s="32">
        <v>35000000</v>
      </c>
      <c r="F6" s="33">
        <f>E6/E71</f>
        <v>2.1363179412164833E-2</v>
      </c>
    </row>
    <row r="7" spans="1:6" ht="15" customHeight="1">
      <c r="A7" s="9"/>
      <c r="B7" s="34">
        <v>71114</v>
      </c>
      <c r="C7" s="10" t="s">
        <v>225</v>
      </c>
      <c r="D7" s="32">
        <v>36000000</v>
      </c>
      <c r="E7" s="32">
        <v>10500000</v>
      </c>
      <c r="F7" s="33">
        <f>E7/E71</f>
        <v>6.4089538236494501E-3</v>
      </c>
    </row>
    <row r="8" spans="1:6" ht="15" customHeight="1">
      <c r="A8" s="9"/>
      <c r="B8" s="34">
        <v>711161</v>
      </c>
      <c r="C8" s="10" t="s">
        <v>161</v>
      </c>
      <c r="D8" s="32">
        <v>100000</v>
      </c>
      <c r="E8" s="32">
        <v>100000</v>
      </c>
      <c r="F8" s="33">
        <f>E8/E71</f>
        <v>6.1037655463328096E-5</v>
      </c>
    </row>
    <row r="9" spans="1:6" ht="15" customHeight="1">
      <c r="A9" s="9"/>
      <c r="B9" s="34">
        <v>71118</v>
      </c>
      <c r="C9" s="10" t="s">
        <v>162</v>
      </c>
      <c r="D9" s="32"/>
      <c r="E9" s="32">
        <v>10000</v>
      </c>
      <c r="F9" s="33">
        <f>E9/E71</f>
        <v>6.1037655463328095E-6</v>
      </c>
    </row>
    <row r="10" spans="1:6">
      <c r="A10" s="9"/>
      <c r="B10" s="34">
        <v>71119</v>
      </c>
      <c r="C10" s="10" t="s">
        <v>163</v>
      </c>
      <c r="D10" s="32">
        <v>84000000</v>
      </c>
      <c r="E10" s="32">
        <v>80000000</v>
      </c>
      <c r="F10" s="33">
        <f>E10/E71</f>
        <v>4.8830124370662482E-2</v>
      </c>
    </row>
    <row r="11" spans="1:6" ht="13.5" customHeight="1">
      <c r="A11" s="9"/>
      <c r="B11" s="27">
        <v>713</v>
      </c>
      <c r="C11" s="95" t="s">
        <v>164</v>
      </c>
      <c r="D11" s="32">
        <f>SUM(D12:D15)</f>
        <v>159000000</v>
      </c>
      <c r="E11" s="32">
        <f>SUM(E12:E15)</f>
        <v>211000000</v>
      </c>
      <c r="F11" s="33">
        <f>E11/E71</f>
        <v>0.12878945302762229</v>
      </c>
    </row>
    <row r="12" spans="1:6">
      <c r="A12" s="9"/>
      <c r="B12" s="28">
        <v>71312</v>
      </c>
      <c r="C12" s="10" t="s">
        <v>165</v>
      </c>
      <c r="D12" s="32">
        <v>113000000</v>
      </c>
      <c r="E12" s="32">
        <v>163000000</v>
      </c>
      <c r="F12" s="33">
        <f>E12/E71</f>
        <v>9.9491378405224803E-2</v>
      </c>
    </row>
    <row r="13" spans="1:6">
      <c r="A13" s="9"/>
      <c r="B13" s="28">
        <v>71331</v>
      </c>
      <c r="C13" s="10" t="s">
        <v>166</v>
      </c>
      <c r="D13" s="32">
        <v>8000000</v>
      </c>
      <c r="E13" s="32">
        <v>8000000</v>
      </c>
      <c r="F13" s="33">
        <f>E13/E71</f>
        <v>4.8830124370662477E-3</v>
      </c>
    </row>
    <row r="14" spans="1:6" ht="13.5" customHeight="1">
      <c r="A14" s="9"/>
      <c r="B14" s="28">
        <v>71342</v>
      </c>
      <c r="C14" s="10" t="s">
        <v>167</v>
      </c>
      <c r="D14" s="32">
        <v>38000000</v>
      </c>
      <c r="E14" s="32">
        <v>40000000</v>
      </c>
      <c r="F14" s="33">
        <f>E14/E71</f>
        <v>2.4415062185331241E-2</v>
      </c>
    </row>
    <row r="15" spans="1:6">
      <c r="A15" s="9"/>
      <c r="B15" s="28">
        <v>71361</v>
      </c>
      <c r="C15" s="10" t="s">
        <v>168</v>
      </c>
      <c r="D15" s="32"/>
      <c r="E15" s="32"/>
      <c r="F15" s="33">
        <f>E15/E71</f>
        <v>0</v>
      </c>
    </row>
    <row r="16" spans="1:6" ht="15.75" customHeight="1">
      <c r="A16" s="9"/>
      <c r="B16" s="27">
        <v>714</v>
      </c>
      <c r="C16" s="95" t="s">
        <v>169</v>
      </c>
      <c r="D16" s="32">
        <f>SUM(D17:D27)</f>
        <v>61903000</v>
      </c>
      <c r="E16" s="32">
        <f>SUM(E17:E27)</f>
        <v>63830000</v>
      </c>
      <c r="F16" s="33">
        <f>E16/E71</f>
        <v>3.8960335482242328E-2</v>
      </c>
    </row>
    <row r="17" spans="1:7" ht="15.75" customHeight="1">
      <c r="A17" s="9"/>
      <c r="B17" s="27">
        <v>71442</v>
      </c>
      <c r="C17" s="85" t="s">
        <v>317</v>
      </c>
      <c r="D17" s="32"/>
      <c r="E17" s="32"/>
      <c r="F17" s="33">
        <f>E17/E71</f>
        <v>0</v>
      </c>
    </row>
    <row r="18" spans="1:7" ht="16.5" customHeight="1">
      <c r="A18" s="9"/>
      <c r="B18" s="28">
        <v>714513</v>
      </c>
      <c r="C18" s="10" t="s">
        <v>170</v>
      </c>
      <c r="D18" s="32">
        <v>14500000</v>
      </c>
      <c r="E18" s="32">
        <v>16000000</v>
      </c>
      <c r="F18" s="33">
        <f>E18/E71</f>
        <v>9.7660248741324954E-3</v>
      </c>
    </row>
    <row r="19" spans="1:7" ht="14.25" customHeight="1">
      <c r="A19" s="9"/>
      <c r="B19" s="28">
        <v>714514</v>
      </c>
      <c r="C19" s="10" t="s">
        <v>283</v>
      </c>
      <c r="D19" s="32"/>
      <c r="E19" s="32"/>
      <c r="F19" s="33">
        <f>E19/E71</f>
        <v>0</v>
      </c>
    </row>
    <row r="20" spans="1:7" ht="13.5" customHeight="1">
      <c r="A20" s="9"/>
      <c r="B20" s="28">
        <v>714543</v>
      </c>
      <c r="C20" s="10" t="s">
        <v>171</v>
      </c>
      <c r="D20" s="32"/>
      <c r="E20" s="32"/>
      <c r="F20" s="33">
        <f>E20/E71</f>
        <v>0</v>
      </c>
    </row>
    <row r="21" spans="1:7" ht="12.75" customHeight="1">
      <c r="A21" s="9"/>
      <c r="B21" s="28">
        <v>714547</v>
      </c>
      <c r="C21" s="10" t="s">
        <v>172</v>
      </c>
      <c r="D21" s="32">
        <v>3000</v>
      </c>
      <c r="E21" s="32">
        <v>10000</v>
      </c>
      <c r="F21" s="33">
        <f>E21/E71</f>
        <v>6.1037655463328095E-6</v>
      </c>
      <c r="G21" s="11"/>
    </row>
    <row r="22" spans="1:7" ht="13.5" customHeight="1">
      <c r="A22" s="9"/>
      <c r="B22" s="28">
        <v>714548</v>
      </c>
      <c r="C22" s="10" t="s">
        <v>318</v>
      </c>
      <c r="D22" s="32"/>
      <c r="E22" s="32">
        <v>20000</v>
      </c>
      <c r="F22" s="33">
        <f>E22/E71</f>
        <v>1.2207531092665619E-5</v>
      </c>
      <c r="G22" s="11"/>
    </row>
    <row r="23" spans="1:7" ht="14.25" customHeight="1">
      <c r="A23" s="9"/>
      <c r="B23" s="28">
        <v>714549</v>
      </c>
      <c r="C23" s="10" t="s">
        <v>173</v>
      </c>
      <c r="D23" s="32">
        <v>1800000</v>
      </c>
      <c r="E23" s="32">
        <v>1800000</v>
      </c>
      <c r="F23" s="33">
        <f>E23/E71</f>
        <v>1.0986777983399058E-3</v>
      </c>
    </row>
    <row r="24" spans="1:7">
      <c r="A24" s="9"/>
      <c r="B24" s="28">
        <v>714552</v>
      </c>
      <c r="C24" s="10" t="s">
        <v>174</v>
      </c>
      <c r="D24" s="32">
        <v>600000</v>
      </c>
      <c r="E24" s="32">
        <v>1000000</v>
      </c>
      <c r="F24" s="33">
        <f>E24/E71</f>
        <v>6.1037655463328096E-4</v>
      </c>
    </row>
    <row r="25" spans="1:7" ht="13.5" customHeight="1">
      <c r="A25" s="9"/>
      <c r="B25" s="28">
        <v>714562</v>
      </c>
      <c r="C25" s="10" t="s">
        <v>175</v>
      </c>
      <c r="D25" s="32">
        <v>45000000</v>
      </c>
      <c r="E25" s="32">
        <v>45000000</v>
      </c>
      <c r="F25" s="33">
        <f>E25/E71</f>
        <v>2.7466944958497646E-2</v>
      </c>
    </row>
    <row r="26" spans="1:7" ht="13.5" customHeight="1">
      <c r="A26" s="9"/>
      <c r="B26" s="28">
        <v>714571</v>
      </c>
      <c r="C26" s="10" t="s">
        <v>208</v>
      </c>
      <c r="D26" s="32"/>
      <c r="E26" s="32"/>
      <c r="F26" s="33">
        <f>E26/E71</f>
        <v>0</v>
      </c>
    </row>
    <row r="27" spans="1:7" ht="13.5" customHeight="1">
      <c r="A27" s="9"/>
      <c r="B27" s="28">
        <v>714575</v>
      </c>
      <c r="C27" s="10" t="s">
        <v>176</v>
      </c>
      <c r="D27" s="32"/>
      <c r="E27" s="32"/>
      <c r="F27" s="33">
        <f>E27/E71</f>
        <v>0</v>
      </c>
    </row>
    <row r="28" spans="1:7">
      <c r="A28" s="9"/>
      <c r="B28" s="27">
        <v>716</v>
      </c>
      <c r="C28" s="95" t="s">
        <v>177</v>
      </c>
      <c r="D28" s="32">
        <f>D29</f>
        <v>28000000</v>
      </c>
      <c r="E28" s="32">
        <f>E29</f>
        <v>28000000</v>
      </c>
      <c r="F28" s="33">
        <f>E28/E71</f>
        <v>1.7090543529731869E-2</v>
      </c>
    </row>
    <row r="29" spans="1:7" ht="11.25" customHeight="1">
      <c r="A29" s="9"/>
      <c r="B29" s="28">
        <v>71611</v>
      </c>
      <c r="C29" s="10" t="s">
        <v>178</v>
      </c>
      <c r="D29" s="32">
        <v>28000000</v>
      </c>
      <c r="E29" s="32">
        <v>28000000</v>
      </c>
      <c r="F29" s="33">
        <f>E29/E71</f>
        <v>1.7090543529731869E-2</v>
      </c>
    </row>
    <row r="30" spans="1:7" ht="11.25" customHeight="1">
      <c r="A30" s="9"/>
      <c r="B30" s="27">
        <v>731</v>
      </c>
      <c r="C30" s="96" t="s">
        <v>288</v>
      </c>
      <c r="D30" s="32"/>
      <c r="E30" s="32">
        <f>E31</f>
        <v>1050000</v>
      </c>
      <c r="F30" s="33">
        <f>E30/E71</f>
        <v>6.4089538236494499E-4</v>
      </c>
    </row>
    <row r="31" spans="1:7" ht="11.25" customHeight="1">
      <c r="A31" s="9"/>
      <c r="B31" s="28">
        <v>731151</v>
      </c>
      <c r="C31" s="10" t="s">
        <v>289</v>
      </c>
      <c r="D31" s="32"/>
      <c r="E31" s="32">
        <v>1050000</v>
      </c>
      <c r="F31" s="33">
        <f>E31/E71</f>
        <v>6.4089538236494499E-4</v>
      </c>
    </row>
    <row r="32" spans="1:7" ht="13.5" customHeight="1">
      <c r="A32" s="9"/>
      <c r="B32" s="27">
        <v>733</v>
      </c>
      <c r="C32" s="95" t="s">
        <v>179</v>
      </c>
      <c r="D32" s="32">
        <f>SUM(D33:D37)</f>
        <v>253026404</v>
      </c>
      <c r="E32" s="32">
        <f>SUM(E33:E37)</f>
        <v>253026404</v>
      </c>
      <c r="F32" s="33">
        <f>E32/E71</f>
        <v>0.15444138470476862</v>
      </c>
    </row>
    <row r="33" spans="1:9" ht="13.5" customHeight="1">
      <c r="A33" s="9"/>
      <c r="B33" s="27">
        <v>733152</v>
      </c>
      <c r="C33" s="10" t="s">
        <v>183</v>
      </c>
      <c r="D33" s="32"/>
      <c r="E33" s="32"/>
      <c r="F33" s="33">
        <f>E33/E71</f>
        <v>0</v>
      </c>
    </row>
    <row r="34" spans="1:9" ht="13.5" customHeight="1">
      <c r="A34" s="9"/>
      <c r="B34" s="27">
        <v>733154</v>
      </c>
      <c r="C34" s="10" t="s">
        <v>238</v>
      </c>
      <c r="D34" s="32">
        <v>27000000</v>
      </c>
      <c r="E34" s="32">
        <v>27000000</v>
      </c>
      <c r="F34" s="33">
        <f>E34/E71</f>
        <v>1.6480166975098586E-2</v>
      </c>
      <c r="I34" s="11"/>
    </row>
    <row r="35" spans="1:9" ht="14.25" customHeight="1">
      <c r="A35" s="9"/>
      <c r="B35" s="28">
        <v>733156</v>
      </c>
      <c r="C35" s="10" t="s">
        <v>180</v>
      </c>
      <c r="D35" s="32">
        <v>22000000</v>
      </c>
      <c r="E35" s="32">
        <v>22000000</v>
      </c>
      <c r="F35" s="33">
        <f>E35/E71</f>
        <v>1.3428284201932181E-2</v>
      </c>
    </row>
    <row r="36" spans="1:9" ht="14.25" customHeight="1">
      <c r="A36" s="9"/>
      <c r="B36" s="28">
        <v>733158</v>
      </c>
      <c r="C36" s="10" t="s">
        <v>181</v>
      </c>
      <c r="D36" s="32">
        <v>166026404</v>
      </c>
      <c r="E36" s="32">
        <v>166026404</v>
      </c>
      <c r="F36" s="33">
        <f>E36/E71</f>
        <v>0.10133862445167319</v>
      </c>
    </row>
    <row r="37" spans="1:9" ht="12.75" customHeight="1">
      <c r="A37" s="9"/>
      <c r="B37" s="28">
        <v>733252</v>
      </c>
      <c r="C37" s="10" t="s">
        <v>182</v>
      </c>
      <c r="D37" s="32">
        <v>38000000</v>
      </c>
      <c r="E37" s="32">
        <v>38000000</v>
      </c>
      <c r="F37" s="33">
        <f>E37/E71</f>
        <v>2.3194309076064679E-2</v>
      </c>
    </row>
    <row r="38" spans="1:9">
      <c r="A38" s="9"/>
      <c r="B38" s="27">
        <v>741</v>
      </c>
      <c r="C38" s="95" t="s">
        <v>184</v>
      </c>
      <c r="D38" s="32">
        <f>SUM(D39:D43)</f>
        <v>144000000</v>
      </c>
      <c r="E38" s="32">
        <f>SUM(E39:E43)</f>
        <v>153105000</v>
      </c>
      <c r="F38" s="33">
        <f>E38/E71</f>
        <v>9.345170239712848E-2</v>
      </c>
    </row>
    <row r="39" spans="1:9" ht="12.75" customHeight="1">
      <c r="A39" s="9"/>
      <c r="B39" s="27">
        <v>741151</v>
      </c>
      <c r="C39" s="10" t="s">
        <v>185</v>
      </c>
      <c r="D39" s="32">
        <v>4000000</v>
      </c>
      <c r="E39" s="32">
        <v>1000000</v>
      </c>
      <c r="F39" s="33">
        <f>E39/E71</f>
        <v>6.1037655463328096E-4</v>
      </c>
    </row>
    <row r="40" spans="1:9" ht="15" customHeight="1">
      <c r="A40" s="9"/>
      <c r="B40" s="28">
        <v>741522</v>
      </c>
      <c r="C40" s="10" t="s">
        <v>187</v>
      </c>
      <c r="D40" s="32">
        <v>130000000</v>
      </c>
      <c r="E40" s="32">
        <v>130000000</v>
      </c>
      <c r="F40" s="33">
        <f>E40/E71</f>
        <v>7.9348952102326523E-2</v>
      </c>
    </row>
    <row r="41" spans="1:9" ht="15.75" customHeight="1">
      <c r="A41" s="9"/>
      <c r="B41" s="28">
        <v>741526</v>
      </c>
      <c r="C41" s="10" t="s">
        <v>319</v>
      </c>
      <c r="D41" s="32"/>
      <c r="E41" s="32">
        <v>100000</v>
      </c>
      <c r="F41" s="33">
        <f>E41/E71</f>
        <v>6.1037655463328096E-5</v>
      </c>
    </row>
    <row r="42" spans="1:9" ht="16.5" customHeight="1">
      <c r="A42" s="9"/>
      <c r="B42" s="28">
        <v>741531</v>
      </c>
      <c r="C42" s="10" t="s">
        <v>186</v>
      </c>
      <c r="D42" s="32"/>
      <c r="E42" s="32">
        <v>5000</v>
      </c>
      <c r="F42" s="33">
        <f>E42/E71</f>
        <v>3.0518827731664047E-6</v>
      </c>
    </row>
    <row r="43" spans="1:9" ht="14.25" customHeight="1">
      <c r="A43" s="9"/>
      <c r="B43" s="28">
        <v>741534</v>
      </c>
      <c r="C43" s="10" t="s">
        <v>188</v>
      </c>
      <c r="D43" s="32">
        <v>10000000</v>
      </c>
      <c r="E43" s="32">
        <v>22000000</v>
      </c>
      <c r="F43" s="33">
        <f>E43/E71</f>
        <v>1.3428284201932181E-2</v>
      </c>
    </row>
    <row r="44" spans="1:9" ht="12.75" customHeight="1">
      <c r="A44" s="9"/>
      <c r="B44" s="27">
        <v>742</v>
      </c>
      <c r="C44" s="95" t="s">
        <v>189</v>
      </c>
      <c r="D44" s="32">
        <f>SUM(D45:D50)</f>
        <v>69800000</v>
      </c>
      <c r="E44" s="32">
        <f>SUM(E45:E50)</f>
        <v>66800000</v>
      </c>
      <c r="F44" s="33">
        <f>E44/E71</f>
        <v>4.0773153849503169E-2</v>
      </c>
    </row>
    <row r="45" spans="1:9" ht="13.5" customHeight="1">
      <c r="A45" s="9"/>
      <c r="B45" s="28">
        <v>742152</v>
      </c>
      <c r="C45" s="10" t="s">
        <v>190</v>
      </c>
      <c r="D45" s="32">
        <v>11000000</v>
      </c>
      <c r="E45" s="32">
        <v>11000000</v>
      </c>
      <c r="F45" s="33">
        <f>E45/E71</f>
        <v>6.7141421009660907E-3</v>
      </c>
    </row>
    <row r="46" spans="1:9" ht="12.75" customHeight="1">
      <c r="A46" s="9"/>
      <c r="B46" s="28">
        <v>742153</v>
      </c>
      <c r="C46" s="10" t="s">
        <v>191</v>
      </c>
      <c r="D46" s="32">
        <v>10000000</v>
      </c>
      <c r="E46" s="32">
        <v>10000000</v>
      </c>
      <c r="F46" s="33">
        <f>E46/E71</f>
        <v>6.1037655463328103E-3</v>
      </c>
    </row>
    <row r="47" spans="1:9" ht="23.25" customHeight="1">
      <c r="A47" s="9"/>
      <c r="B47" s="28">
        <v>742154</v>
      </c>
      <c r="C47" s="10" t="s">
        <v>290</v>
      </c>
      <c r="D47" s="32"/>
      <c r="E47" s="32"/>
      <c r="F47" s="33">
        <f>E47/E71</f>
        <v>0</v>
      </c>
    </row>
    <row r="48" spans="1:9">
      <c r="A48" s="9"/>
      <c r="B48" s="28">
        <v>742251</v>
      </c>
      <c r="C48" s="10" t="s">
        <v>192</v>
      </c>
      <c r="D48" s="32">
        <v>800000</v>
      </c>
      <c r="E48" s="32">
        <v>800000</v>
      </c>
      <c r="F48" s="33">
        <f>E48/E71</f>
        <v>4.8830124370662477E-4</v>
      </c>
    </row>
    <row r="49" spans="1:7" ht="14.25" customHeight="1">
      <c r="A49" s="9"/>
      <c r="B49" s="28">
        <v>742253</v>
      </c>
      <c r="C49" s="10" t="s">
        <v>193</v>
      </c>
      <c r="D49" s="32">
        <v>48000000</v>
      </c>
      <c r="E49" s="32">
        <v>45000000</v>
      </c>
      <c r="F49" s="33">
        <f>E49/E71</f>
        <v>2.7466944958497646E-2</v>
      </c>
      <c r="G49" s="12"/>
    </row>
    <row r="50" spans="1:7" ht="14.25" customHeight="1">
      <c r="A50" s="9"/>
      <c r="B50" s="28">
        <v>742351</v>
      </c>
      <c r="C50" s="10" t="s">
        <v>194</v>
      </c>
      <c r="D50" s="32"/>
      <c r="E50" s="32"/>
      <c r="F50" s="33">
        <f>E50/E71</f>
        <v>0</v>
      </c>
    </row>
    <row r="51" spans="1:7" ht="14.25" customHeight="1">
      <c r="A51" s="9"/>
      <c r="B51" s="27">
        <v>743</v>
      </c>
      <c r="C51" s="95" t="s">
        <v>195</v>
      </c>
      <c r="D51" s="32">
        <f>D52+D53+D54</f>
        <v>8000000</v>
      </c>
      <c r="E51" s="32">
        <f>E52+E53+E54</f>
        <v>7500000</v>
      </c>
      <c r="F51" s="33">
        <f>E51/E71</f>
        <v>4.5778241597496071E-3</v>
      </c>
    </row>
    <row r="52" spans="1:7" ht="13.5" customHeight="1">
      <c r="A52" s="9"/>
      <c r="B52" s="28">
        <v>743324</v>
      </c>
      <c r="C52" s="10" t="s">
        <v>205</v>
      </c>
      <c r="D52" s="32">
        <v>5500000</v>
      </c>
      <c r="E52" s="32">
        <v>5500000</v>
      </c>
      <c r="F52" s="33">
        <f>E52/E71</f>
        <v>3.3570710504830454E-3</v>
      </c>
    </row>
    <row r="53" spans="1:7" ht="18.75" customHeight="1">
      <c r="A53" s="9"/>
      <c r="B53" s="28">
        <v>743351</v>
      </c>
      <c r="C53" s="10" t="s">
        <v>206</v>
      </c>
      <c r="D53" s="32">
        <v>2500000</v>
      </c>
      <c r="E53" s="32">
        <v>2000000</v>
      </c>
      <c r="F53" s="33">
        <f>E53/E71</f>
        <v>1.2207531092665619E-3</v>
      </c>
    </row>
    <row r="54" spans="1:7" ht="13.5" customHeight="1">
      <c r="A54" s="9"/>
      <c r="B54" s="28">
        <v>743352</v>
      </c>
      <c r="C54" s="10" t="s">
        <v>207</v>
      </c>
      <c r="D54" s="32"/>
      <c r="E54" s="32"/>
      <c r="F54" s="33">
        <f>E54/E71</f>
        <v>0</v>
      </c>
    </row>
    <row r="55" spans="1:7" ht="16.5" customHeight="1">
      <c r="A55" s="9"/>
      <c r="B55" s="27">
        <v>744</v>
      </c>
      <c r="C55" s="95" t="s">
        <v>196</v>
      </c>
      <c r="D55" s="32">
        <f>D56</f>
        <v>2000000</v>
      </c>
      <c r="E55" s="32">
        <f>E56</f>
        <v>3500000</v>
      </c>
      <c r="F55" s="33">
        <f>E55/E71</f>
        <v>2.1363179412164836E-3</v>
      </c>
    </row>
    <row r="56" spans="1:7" ht="14.25" customHeight="1">
      <c r="A56" s="9"/>
      <c r="B56" s="28"/>
      <c r="C56" s="10" t="s">
        <v>197</v>
      </c>
      <c r="D56" s="32">
        <v>2000000</v>
      </c>
      <c r="E56" s="32">
        <v>3500000</v>
      </c>
      <c r="F56" s="33">
        <f>E56/E71</f>
        <v>2.1363179412164836E-3</v>
      </c>
    </row>
    <row r="57" spans="1:7" ht="14.25" customHeight="1">
      <c r="A57" s="9"/>
      <c r="B57" s="27">
        <v>745</v>
      </c>
      <c r="C57" s="95" t="s">
        <v>198</v>
      </c>
      <c r="D57" s="32">
        <f>D58</f>
        <v>26000000</v>
      </c>
      <c r="E57" s="32">
        <f>E58</f>
        <v>32850457</v>
      </c>
      <c r="F57" s="33">
        <f>E57/E71</f>
        <v>2.0051148761788748E-2</v>
      </c>
    </row>
    <row r="58" spans="1:7" ht="13.5" customHeight="1">
      <c r="A58" s="9"/>
      <c r="B58" s="28"/>
      <c r="C58" s="10" t="s">
        <v>199</v>
      </c>
      <c r="D58" s="32">
        <v>26000000</v>
      </c>
      <c r="E58" s="32">
        <v>32850457</v>
      </c>
      <c r="F58" s="33">
        <f>E58/E71</f>
        <v>2.0051148761788748E-2</v>
      </c>
    </row>
    <row r="59" spans="1:7" ht="18" customHeight="1">
      <c r="A59" s="9"/>
      <c r="B59" s="27">
        <v>771</v>
      </c>
      <c r="C59" s="95" t="s">
        <v>200</v>
      </c>
      <c r="D59" s="32">
        <f>D60</f>
        <v>9000000</v>
      </c>
      <c r="E59" s="32">
        <f>E60</f>
        <v>0</v>
      </c>
      <c r="F59" s="33">
        <f>E59/E71</f>
        <v>0</v>
      </c>
    </row>
    <row r="60" spans="1:7">
      <c r="A60" s="13"/>
      <c r="B60" s="28"/>
      <c r="C60" s="10" t="s">
        <v>201</v>
      </c>
      <c r="D60" s="32">
        <v>9000000</v>
      </c>
      <c r="E60" s="32"/>
      <c r="F60" s="33">
        <f>E60/E71</f>
        <v>0</v>
      </c>
    </row>
    <row r="61" spans="1:7" ht="17.25" customHeight="1">
      <c r="A61" s="13"/>
      <c r="B61" s="28">
        <v>811</v>
      </c>
      <c r="C61" s="10" t="s">
        <v>321</v>
      </c>
      <c r="D61" s="32">
        <f>D62</f>
        <v>0</v>
      </c>
      <c r="E61" s="32">
        <f>E62</f>
        <v>0</v>
      </c>
      <c r="F61" s="33">
        <f>E61/E71</f>
        <v>0</v>
      </c>
    </row>
    <row r="62" spans="1:7" ht="17.25" customHeight="1">
      <c r="A62" s="13"/>
      <c r="B62" s="28"/>
      <c r="C62" s="10" t="s">
        <v>320</v>
      </c>
      <c r="D62" s="32"/>
      <c r="E62" s="32"/>
      <c r="F62" s="33">
        <f>E62/E71</f>
        <v>0</v>
      </c>
    </row>
    <row r="63" spans="1:7">
      <c r="A63" s="13"/>
      <c r="B63" s="28">
        <v>911</v>
      </c>
      <c r="C63" s="10" t="s">
        <v>322</v>
      </c>
      <c r="D63" s="32">
        <f>D64</f>
        <v>0</v>
      </c>
      <c r="E63" s="32">
        <f>E64</f>
        <v>0</v>
      </c>
      <c r="F63" s="33">
        <f>E63/E71</f>
        <v>0</v>
      </c>
    </row>
    <row r="64" spans="1:7">
      <c r="A64" s="13"/>
      <c r="B64" s="28"/>
      <c r="C64" s="10" t="s">
        <v>323</v>
      </c>
      <c r="D64" s="32"/>
      <c r="E64" s="32"/>
      <c r="F64" s="33">
        <f>E64/E71</f>
        <v>0</v>
      </c>
    </row>
    <row r="65" spans="1:6" ht="20.25" customHeight="1">
      <c r="A65" s="13"/>
      <c r="B65" s="27">
        <v>921</v>
      </c>
      <c r="C65" s="95" t="s">
        <v>202</v>
      </c>
      <c r="D65" s="32">
        <f>D66</f>
        <v>10000</v>
      </c>
      <c r="E65" s="32">
        <f>E66</f>
        <v>10000</v>
      </c>
      <c r="F65" s="33">
        <f>E65/E71</f>
        <v>6.1037655463328095E-6</v>
      </c>
    </row>
    <row r="66" spans="1:6" ht="14.25" customHeight="1">
      <c r="A66" s="14"/>
      <c r="B66" s="28"/>
      <c r="C66" s="10" t="s">
        <v>203</v>
      </c>
      <c r="D66" s="32">
        <v>10000</v>
      </c>
      <c r="E66" s="32">
        <v>10000</v>
      </c>
      <c r="F66" s="33">
        <f>E66/E71</f>
        <v>6.1037655463328095E-6</v>
      </c>
    </row>
    <row r="67" spans="1:6" ht="18" customHeight="1">
      <c r="A67" s="13"/>
      <c r="B67" s="28"/>
      <c r="C67" s="95" t="s">
        <v>337</v>
      </c>
      <c r="D67" s="97">
        <f>D68+D4+D11+D16+D28+D32+D38+D44+D51+D55+D57+D59+D65+D61+D63</f>
        <v>1433270565</v>
      </c>
      <c r="E67" s="97">
        <f>E4+E11+E16+E28+E32+E38+E44+E51+E55+E57+E59+E65+E30+E61+E63</f>
        <v>1426281861</v>
      </c>
      <c r="F67" s="33">
        <f>E67/E71</f>
        <v>0.87056900825312422</v>
      </c>
    </row>
    <row r="68" spans="1:6" ht="12.75" customHeight="1">
      <c r="A68" s="9"/>
      <c r="B68" s="27">
        <v>321</v>
      </c>
      <c r="C68" s="10" t="s">
        <v>157</v>
      </c>
      <c r="D68" s="32">
        <v>13431161</v>
      </c>
      <c r="E68" s="32">
        <v>26009054</v>
      </c>
      <c r="F68" s="33">
        <f>E68/E71</f>
        <v>1.5875316769790957E-2</v>
      </c>
    </row>
    <row r="69" spans="1:6">
      <c r="B69" s="102"/>
      <c r="C69" s="102" t="s">
        <v>335</v>
      </c>
      <c r="D69" s="103">
        <v>109042000</v>
      </c>
      <c r="E69" s="103">
        <v>109042000</v>
      </c>
      <c r="F69" s="104">
        <f>E69/E71</f>
        <v>6.655668027032223E-2</v>
      </c>
    </row>
    <row r="70" spans="1:6">
      <c r="B70" s="102"/>
      <c r="C70" s="102" t="s">
        <v>336</v>
      </c>
      <c r="D70" s="103">
        <v>77000000</v>
      </c>
      <c r="E70" s="103">
        <v>77000000</v>
      </c>
      <c r="F70" s="104">
        <f>E70/E71</f>
        <v>4.6998994706762637E-2</v>
      </c>
    </row>
    <row r="71" spans="1:6" ht="13.5" customHeight="1">
      <c r="B71" s="105"/>
      <c r="C71" s="106" t="s">
        <v>338</v>
      </c>
      <c r="D71" s="103">
        <v>1638332615</v>
      </c>
      <c r="E71" s="103">
        <f>E67+E69+E68+++E70</f>
        <v>1638332915</v>
      </c>
      <c r="F71" s="104">
        <v>1</v>
      </c>
    </row>
    <row r="72" spans="1:6">
      <c r="C72" s="16"/>
      <c r="D72" s="22"/>
    </row>
  </sheetData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56"/>
  <sheetViews>
    <sheetView workbookViewId="0">
      <selection activeCell="I28" sqref="I28"/>
    </sheetView>
  </sheetViews>
  <sheetFormatPr defaultRowHeight="12.75"/>
  <cols>
    <col min="1" max="1" width="5.85546875" style="107" customWidth="1"/>
    <col min="2" max="2" width="55" style="107" customWidth="1"/>
    <col min="3" max="3" width="14" style="107" customWidth="1"/>
    <col min="4" max="4" width="14.28515625" style="107" customWidth="1"/>
    <col min="5" max="5" width="11.5703125" style="107" customWidth="1"/>
    <col min="6" max="16384" width="9.140625" style="107"/>
  </cols>
  <sheetData>
    <row r="1" spans="1:5">
      <c r="A1" s="108" t="s">
        <v>246</v>
      </c>
      <c r="B1" s="108" t="s">
        <v>247</v>
      </c>
      <c r="C1" s="108" t="s">
        <v>339</v>
      </c>
      <c r="D1" s="108" t="s">
        <v>339</v>
      </c>
      <c r="E1" s="108" t="s">
        <v>340</v>
      </c>
    </row>
    <row r="2" spans="1:5">
      <c r="A2" s="108"/>
      <c r="B2" s="108"/>
      <c r="C2" s="108" t="s">
        <v>341</v>
      </c>
      <c r="D2" s="108" t="s">
        <v>341</v>
      </c>
      <c r="E2" s="108"/>
    </row>
    <row r="3" spans="1:5">
      <c r="A3" s="108" t="s">
        <v>250</v>
      </c>
      <c r="B3" s="108"/>
      <c r="C3" s="108">
        <v>2014</v>
      </c>
      <c r="D3" s="108">
        <v>2013</v>
      </c>
      <c r="E3" s="108"/>
    </row>
    <row r="4" spans="1:5" ht="13.5">
      <c r="A4" s="108">
        <v>41</v>
      </c>
      <c r="B4" s="108" t="s">
        <v>252</v>
      </c>
      <c r="C4" s="109"/>
      <c r="D4" s="108"/>
      <c r="E4" s="108"/>
    </row>
    <row r="5" spans="1:5" ht="13.5">
      <c r="A5" s="108">
        <v>411</v>
      </c>
      <c r="B5" s="108" t="s">
        <v>253</v>
      </c>
      <c r="C5" s="110">
        <v>325334109</v>
      </c>
      <c r="D5" s="111">
        <v>328521061</v>
      </c>
      <c r="E5" s="112">
        <f>C5/D5</f>
        <v>0.99029909379234593</v>
      </c>
    </row>
    <row r="6" spans="1:5" ht="13.5">
      <c r="A6" s="108">
        <v>412</v>
      </c>
      <c r="B6" s="108" t="s">
        <v>7</v>
      </c>
      <c r="C6" s="110">
        <v>63633204</v>
      </c>
      <c r="D6" s="111">
        <v>59393089</v>
      </c>
      <c r="E6" s="112">
        <f t="shared" ref="E6:E56" si="0">C6/D6</f>
        <v>1.0713907134885676</v>
      </c>
    </row>
    <row r="7" spans="1:5" ht="13.5">
      <c r="A7" s="108">
        <v>413</v>
      </c>
      <c r="B7" s="108" t="s">
        <v>86</v>
      </c>
      <c r="C7" s="110">
        <v>260000</v>
      </c>
      <c r="D7" s="108">
        <v>500</v>
      </c>
      <c r="E7" s="112">
        <f t="shared" si="0"/>
        <v>520</v>
      </c>
    </row>
    <row r="8" spans="1:5" ht="13.5">
      <c r="A8" s="108">
        <v>414</v>
      </c>
      <c r="B8" s="108" t="s">
        <v>8</v>
      </c>
      <c r="C8" s="110">
        <v>8353234</v>
      </c>
      <c r="D8" s="111">
        <v>13371171</v>
      </c>
      <c r="E8" s="112">
        <f t="shared" si="0"/>
        <v>0.62471970480371541</v>
      </c>
    </row>
    <row r="9" spans="1:5" ht="13.5">
      <c r="A9" s="108">
        <v>415</v>
      </c>
      <c r="B9" s="108" t="s">
        <v>113</v>
      </c>
      <c r="C9" s="110">
        <v>6474000</v>
      </c>
      <c r="D9" s="111">
        <v>5747118</v>
      </c>
      <c r="E9" s="112">
        <f t="shared" si="0"/>
        <v>1.1264776536691956</v>
      </c>
    </row>
    <row r="10" spans="1:5" ht="13.5">
      <c r="A10" s="108">
        <v>416</v>
      </c>
      <c r="B10" s="108" t="s">
        <v>254</v>
      </c>
      <c r="C10" s="110">
        <v>3853277</v>
      </c>
      <c r="D10" s="111">
        <v>1219034</v>
      </c>
      <c r="E10" s="112">
        <f t="shared" si="0"/>
        <v>3.1609266025393876</v>
      </c>
    </row>
    <row r="11" spans="1:5" s="120" customFormat="1">
      <c r="A11" s="117"/>
      <c r="B11" s="117" t="s">
        <v>255</v>
      </c>
      <c r="C11" s="113">
        <f>SUM(C5:C10)</f>
        <v>407907824</v>
      </c>
      <c r="D11" s="118">
        <v>408751473</v>
      </c>
      <c r="E11" s="119">
        <f t="shared" si="0"/>
        <v>0.99793603434916556</v>
      </c>
    </row>
    <row r="12" spans="1:5" ht="13.5">
      <c r="A12" s="108">
        <v>42</v>
      </c>
      <c r="B12" s="108" t="s">
        <v>256</v>
      </c>
      <c r="C12" s="109"/>
      <c r="D12" s="108"/>
      <c r="E12" s="112"/>
    </row>
    <row r="13" spans="1:5" ht="13.5">
      <c r="A13" s="108">
        <v>421</v>
      </c>
      <c r="B13" s="108" t="s">
        <v>22</v>
      </c>
      <c r="C13" s="110">
        <v>103999450</v>
      </c>
      <c r="D13" s="111">
        <v>89593759</v>
      </c>
      <c r="E13" s="112">
        <f t="shared" si="0"/>
        <v>1.1607890009392283</v>
      </c>
    </row>
    <row r="14" spans="1:5" ht="13.5">
      <c r="A14" s="108">
        <v>422</v>
      </c>
      <c r="B14" s="108" t="s">
        <v>55</v>
      </c>
      <c r="C14" s="110">
        <v>81054385</v>
      </c>
      <c r="D14" s="111">
        <v>63283231</v>
      </c>
      <c r="E14" s="112">
        <f t="shared" si="0"/>
        <v>1.2808193216304016</v>
      </c>
    </row>
    <row r="15" spans="1:5" ht="13.5">
      <c r="A15" s="108">
        <v>423</v>
      </c>
      <c r="B15" s="108" t="s">
        <v>11</v>
      </c>
      <c r="C15" s="110">
        <v>52705708</v>
      </c>
      <c r="D15" s="111">
        <v>77086451</v>
      </c>
      <c r="E15" s="112">
        <f t="shared" si="0"/>
        <v>0.68372207198901913</v>
      </c>
    </row>
    <row r="16" spans="1:5" ht="13.5">
      <c r="A16" s="108">
        <v>424</v>
      </c>
      <c r="B16" s="108" t="s">
        <v>33</v>
      </c>
      <c r="C16" s="110">
        <v>109779544</v>
      </c>
      <c r="D16" s="111">
        <v>76103801</v>
      </c>
      <c r="E16" s="112">
        <f t="shared" si="0"/>
        <v>1.4424975173053445</v>
      </c>
    </row>
    <row r="17" spans="1:5" ht="13.5">
      <c r="A17" s="108">
        <v>425</v>
      </c>
      <c r="B17" s="108" t="s">
        <v>34</v>
      </c>
      <c r="C17" s="110">
        <v>95760155</v>
      </c>
      <c r="D17" s="111">
        <v>79005091</v>
      </c>
      <c r="E17" s="112">
        <f t="shared" si="0"/>
        <v>1.2120757509158493</v>
      </c>
    </row>
    <row r="18" spans="1:5" ht="13.5">
      <c r="A18" s="108">
        <v>426</v>
      </c>
      <c r="B18" s="108" t="s">
        <v>35</v>
      </c>
      <c r="C18" s="110">
        <v>29122104</v>
      </c>
      <c r="D18" s="111">
        <v>27354447</v>
      </c>
      <c r="E18" s="112">
        <f t="shared" si="0"/>
        <v>1.0646204618941848</v>
      </c>
    </row>
    <row r="19" spans="1:5" s="120" customFormat="1">
      <c r="A19" s="117"/>
      <c r="B19" s="117" t="s">
        <v>257</v>
      </c>
      <c r="C19" s="113">
        <f>SUM(C13:C18)</f>
        <v>472421346</v>
      </c>
      <c r="D19" s="118">
        <v>412426780</v>
      </c>
      <c r="E19" s="119">
        <f t="shared" si="0"/>
        <v>1.1454671929887772</v>
      </c>
    </row>
    <row r="20" spans="1:5" s="120" customFormat="1">
      <c r="A20" s="117">
        <v>43</v>
      </c>
      <c r="B20" s="117" t="s">
        <v>342</v>
      </c>
      <c r="C20" s="113">
        <v>0</v>
      </c>
      <c r="D20" s="117"/>
      <c r="E20" s="119"/>
    </row>
    <row r="21" spans="1:5" ht="13.5">
      <c r="A21" s="108">
        <v>431</v>
      </c>
      <c r="B21" s="108" t="s">
        <v>343</v>
      </c>
      <c r="C21" s="114">
        <v>0</v>
      </c>
      <c r="D21" s="108"/>
      <c r="E21" s="112"/>
    </row>
    <row r="22" spans="1:5" ht="13.5">
      <c r="A22" s="108">
        <v>44</v>
      </c>
      <c r="B22" s="108" t="s">
        <v>344</v>
      </c>
      <c r="C22" s="109"/>
      <c r="D22" s="108"/>
      <c r="E22" s="112"/>
    </row>
    <row r="23" spans="1:5" ht="13.5">
      <c r="A23" s="108">
        <v>441</v>
      </c>
      <c r="B23" s="108" t="s">
        <v>259</v>
      </c>
      <c r="C23" s="110">
        <v>17290000</v>
      </c>
      <c r="D23" s="111">
        <v>18436336</v>
      </c>
      <c r="E23" s="112">
        <f t="shared" si="0"/>
        <v>0.93782191862851705</v>
      </c>
    </row>
    <row r="24" spans="1:5" ht="13.5">
      <c r="A24" s="108">
        <v>444</v>
      </c>
      <c r="B24" s="108" t="s">
        <v>214</v>
      </c>
      <c r="C24" s="110">
        <v>5797935</v>
      </c>
      <c r="D24" s="111">
        <v>1627480</v>
      </c>
      <c r="E24" s="112">
        <f t="shared" si="0"/>
        <v>3.5625230417578098</v>
      </c>
    </row>
    <row r="25" spans="1:5" s="120" customFormat="1">
      <c r="A25" s="117"/>
      <c r="B25" s="117" t="s">
        <v>260</v>
      </c>
      <c r="C25" s="113">
        <f>C23+C24</f>
        <v>23087935</v>
      </c>
      <c r="D25" s="118">
        <v>20063816</v>
      </c>
      <c r="E25" s="119">
        <f t="shared" si="0"/>
        <v>1.1507250166169785</v>
      </c>
    </row>
    <row r="26" spans="1:5" ht="13.5">
      <c r="A26" s="108">
        <v>451</v>
      </c>
      <c r="B26" s="108" t="s">
        <v>261</v>
      </c>
      <c r="C26" s="114">
        <v>126960000</v>
      </c>
      <c r="D26" s="111">
        <v>110016000</v>
      </c>
      <c r="E26" s="112">
        <f t="shared" si="0"/>
        <v>1.1540139616055847</v>
      </c>
    </row>
    <row r="27" spans="1:5" ht="13.5">
      <c r="A27" s="108">
        <v>454</v>
      </c>
      <c r="B27" s="108" t="s">
        <v>345</v>
      </c>
      <c r="C27" s="114">
        <v>2000000</v>
      </c>
      <c r="D27" s="111">
        <v>2000000</v>
      </c>
      <c r="E27" s="112">
        <f t="shared" si="0"/>
        <v>1</v>
      </c>
    </row>
    <row r="28" spans="1:5" s="120" customFormat="1">
      <c r="A28" s="117">
        <v>45</v>
      </c>
      <c r="B28" s="117" t="s">
        <v>329</v>
      </c>
      <c r="C28" s="113">
        <f>C26+C27</f>
        <v>128960000</v>
      </c>
      <c r="D28" s="118">
        <v>112016000</v>
      </c>
      <c r="E28" s="119">
        <f t="shared" si="0"/>
        <v>1.1512641051278389</v>
      </c>
    </row>
    <row r="29" spans="1:5" s="120" customFormat="1">
      <c r="A29" s="117">
        <v>46</v>
      </c>
      <c r="B29" s="117" t="s">
        <v>262</v>
      </c>
      <c r="C29" s="113">
        <f>C30</f>
        <v>159957000</v>
      </c>
      <c r="D29" s="118">
        <v>131869000</v>
      </c>
      <c r="E29" s="119">
        <f t="shared" si="0"/>
        <v>1.2129992644215093</v>
      </c>
    </row>
    <row r="30" spans="1:5" ht="13.5">
      <c r="A30" s="108">
        <v>463</v>
      </c>
      <c r="B30" s="108" t="s">
        <v>216</v>
      </c>
      <c r="C30" s="114">
        <v>159957000</v>
      </c>
      <c r="D30" s="111">
        <v>131869000</v>
      </c>
      <c r="E30" s="112">
        <f t="shared" si="0"/>
        <v>1.2129992644215093</v>
      </c>
    </row>
    <row r="31" spans="1:5" s="120" customFormat="1">
      <c r="A31" s="117">
        <v>47</v>
      </c>
      <c r="B31" s="117" t="s">
        <v>346</v>
      </c>
      <c r="C31" s="113">
        <f>C32</f>
        <v>29700000</v>
      </c>
      <c r="D31" s="118">
        <v>31820000</v>
      </c>
      <c r="E31" s="119">
        <f t="shared" si="0"/>
        <v>0.93337523570081704</v>
      </c>
    </row>
    <row r="32" spans="1:5" ht="13.5">
      <c r="A32" s="108">
        <v>472</v>
      </c>
      <c r="B32" s="108" t="s">
        <v>264</v>
      </c>
      <c r="C32" s="114">
        <v>29700000</v>
      </c>
      <c r="D32" s="111">
        <v>31820000</v>
      </c>
      <c r="E32" s="112">
        <f t="shared" si="0"/>
        <v>0.93337523570081704</v>
      </c>
    </row>
    <row r="33" spans="1:5" s="120" customFormat="1">
      <c r="A33" s="117">
        <v>48</v>
      </c>
      <c r="B33" s="117" t="s">
        <v>347</v>
      </c>
      <c r="C33" s="113">
        <f>C34+C35+C37+C40</f>
        <v>57714837</v>
      </c>
      <c r="D33" s="118">
        <v>72208887</v>
      </c>
      <c r="E33" s="119">
        <f t="shared" si="0"/>
        <v>0.79927609187495163</v>
      </c>
    </row>
    <row r="34" spans="1:5" ht="13.5">
      <c r="A34" s="108">
        <v>481</v>
      </c>
      <c r="B34" s="108" t="s">
        <v>266</v>
      </c>
      <c r="C34" s="110">
        <v>44500000</v>
      </c>
      <c r="D34" s="111">
        <v>49900000</v>
      </c>
      <c r="E34" s="112">
        <f t="shared" si="0"/>
        <v>0.89178356713426854</v>
      </c>
    </row>
    <row r="35" spans="1:5" ht="12.75" customHeight="1">
      <c r="A35" s="108">
        <v>482</v>
      </c>
      <c r="B35" s="108" t="s">
        <v>267</v>
      </c>
      <c r="C35" s="115">
        <v>5201577</v>
      </c>
      <c r="D35" s="111">
        <v>3638399</v>
      </c>
      <c r="E35" s="112">
        <f t="shared" si="0"/>
        <v>1.429633473404099</v>
      </c>
    </row>
    <row r="36" spans="1:5" ht="12.75" customHeight="1">
      <c r="A36" s="108"/>
      <c r="B36" s="108" t="s">
        <v>268</v>
      </c>
      <c r="C36" s="115"/>
      <c r="D36" s="108"/>
      <c r="E36" s="112"/>
    </row>
    <row r="37" spans="1:5" ht="12.75" customHeight="1">
      <c r="A37" s="108">
        <v>483</v>
      </c>
      <c r="B37" s="108" t="s">
        <v>209</v>
      </c>
      <c r="C37" s="110">
        <v>6765000</v>
      </c>
      <c r="D37" s="111">
        <v>15032779</v>
      </c>
      <c r="E37" s="112">
        <f t="shared" si="0"/>
        <v>0.45001659373825692</v>
      </c>
    </row>
    <row r="38" spans="1:5" ht="12.75" customHeight="1">
      <c r="A38" s="108">
        <v>484</v>
      </c>
      <c r="B38" s="108" t="s">
        <v>270</v>
      </c>
      <c r="C38" s="115"/>
      <c r="D38" s="108">
        <v>0</v>
      </c>
      <c r="E38" s="112"/>
    </row>
    <row r="39" spans="1:5" ht="12.75" customHeight="1">
      <c r="A39" s="108"/>
      <c r="B39" s="108" t="s">
        <v>271</v>
      </c>
      <c r="C39" s="115"/>
      <c r="D39" s="108"/>
      <c r="E39" s="112"/>
    </row>
    <row r="40" spans="1:5" ht="12.75" customHeight="1">
      <c r="A40" s="108">
        <v>485</v>
      </c>
      <c r="B40" s="108" t="s">
        <v>270</v>
      </c>
      <c r="C40" s="115">
        <v>1248260</v>
      </c>
      <c r="D40" s="111">
        <v>3637709</v>
      </c>
      <c r="E40" s="112">
        <f t="shared" si="0"/>
        <v>0.34314454509692777</v>
      </c>
    </row>
    <row r="41" spans="1:5" ht="12.75" customHeight="1">
      <c r="A41" s="108"/>
      <c r="B41" s="108" t="s">
        <v>272</v>
      </c>
      <c r="C41" s="108"/>
      <c r="D41" s="108"/>
      <c r="E41" s="112"/>
    </row>
    <row r="42" spans="1:5" s="120" customFormat="1" ht="12.75" customHeight="1">
      <c r="A42" s="117">
        <v>49</v>
      </c>
      <c r="B42" s="117" t="s">
        <v>273</v>
      </c>
      <c r="C42" s="113">
        <f>C43</f>
        <v>4050000</v>
      </c>
      <c r="D42" s="118">
        <v>1050000</v>
      </c>
      <c r="E42" s="119">
        <f t="shared" si="0"/>
        <v>3.8571428571428572</v>
      </c>
    </row>
    <row r="43" spans="1:5" ht="13.5">
      <c r="A43" s="108">
        <v>499</v>
      </c>
      <c r="B43" s="108" t="s">
        <v>274</v>
      </c>
      <c r="C43" s="114">
        <v>4050000</v>
      </c>
      <c r="D43" s="111">
        <v>1050000</v>
      </c>
      <c r="E43" s="112">
        <f t="shared" si="0"/>
        <v>3.8571428571428572</v>
      </c>
    </row>
    <row r="44" spans="1:5">
      <c r="A44" s="108">
        <v>51</v>
      </c>
      <c r="B44" s="108" t="s">
        <v>348</v>
      </c>
      <c r="C44" s="113"/>
      <c r="D44" s="108"/>
      <c r="E44" s="112"/>
    </row>
    <row r="45" spans="1:5" ht="13.5">
      <c r="A45" s="108">
        <v>511</v>
      </c>
      <c r="B45" s="108" t="s">
        <v>37</v>
      </c>
      <c r="C45" s="110">
        <v>84236033</v>
      </c>
      <c r="D45" s="111">
        <v>100120584</v>
      </c>
      <c r="E45" s="112">
        <f t="shared" si="0"/>
        <v>0.84134580157862449</v>
      </c>
    </row>
    <row r="46" spans="1:5" ht="13.5">
      <c r="A46" s="108">
        <v>512</v>
      </c>
      <c r="B46" s="108" t="s">
        <v>38</v>
      </c>
      <c r="C46" s="110">
        <v>15799940</v>
      </c>
      <c r="D46" s="111">
        <v>6091139</v>
      </c>
      <c r="E46" s="112">
        <f t="shared" si="0"/>
        <v>2.5939220891199497</v>
      </c>
    </row>
    <row r="47" spans="1:5" ht="13.5">
      <c r="A47" s="108">
        <v>513</v>
      </c>
      <c r="B47" s="108" t="s">
        <v>276</v>
      </c>
      <c r="C47" s="110"/>
      <c r="D47" s="108"/>
      <c r="E47" s="112"/>
    </row>
    <row r="48" spans="1:5" ht="13.5">
      <c r="A48" s="108">
        <v>515</v>
      </c>
      <c r="B48" s="108" t="s">
        <v>282</v>
      </c>
      <c r="C48" s="110">
        <v>1456000</v>
      </c>
      <c r="D48" s="108">
        <v>998.43600000000004</v>
      </c>
      <c r="E48" s="112">
        <f t="shared" si="0"/>
        <v>1458.2807510947121</v>
      </c>
    </row>
    <row r="49" spans="1:5" ht="13.5">
      <c r="A49" s="108">
        <v>541</v>
      </c>
      <c r="B49" s="108" t="s">
        <v>277</v>
      </c>
      <c r="C49" s="110">
        <v>16000000</v>
      </c>
      <c r="D49" s="108"/>
      <c r="E49" s="112"/>
    </row>
    <row r="50" spans="1:5" s="120" customFormat="1">
      <c r="A50" s="117"/>
      <c r="B50" s="117" t="s">
        <v>278</v>
      </c>
      <c r="C50" s="113">
        <f>SUM(C45:C49)</f>
        <v>117491973</v>
      </c>
      <c r="D50" s="118">
        <v>107210159</v>
      </c>
      <c r="E50" s="119">
        <f t="shared" si="0"/>
        <v>1.0959033555765922</v>
      </c>
    </row>
    <row r="51" spans="1:5">
      <c r="A51" s="108"/>
      <c r="B51" s="108"/>
      <c r="C51" s="108"/>
      <c r="D51" s="108"/>
      <c r="E51" s="112"/>
    </row>
    <row r="52" spans="1:5" ht="13.5">
      <c r="A52" s="108">
        <v>611</v>
      </c>
      <c r="B52" s="108" t="s">
        <v>88</v>
      </c>
      <c r="C52" s="110">
        <v>51000000</v>
      </c>
      <c r="D52" s="111">
        <v>46600000</v>
      </c>
      <c r="E52" s="112">
        <f t="shared" si="0"/>
        <v>1.094420600858369</v>
      </c>
    </row>
    <row r="53" spans="1:5" ht="13.5">
      <c r="A53" s="108">
        <v>614</v>
      </c>
      <c r="B53" s="108" t="s">
        <v>89</v>
      </c>
      <c r="C53" s="116"/>
      <c r="D53" s="108"/>
      <c r="E53" s="112"/>
    </row>
    <row r="54" spans="1:5" ht="13.5">
      <c r="A54" s="108">
        <v>621</v>
      </c>
      <c r="B54" s="108" t="s">
        <v>279</v>
      </c>
      <c r="C54" s="116"/>
      <c r="D54" s="108"/>
      <c r="E54" s="112"/>
    </row>
    <row r="55" spans="1:5" s="120" customFormat="1">
      <c r="A55" s="117"/>
      <c r="B55" s="117" t="s">
        <v>280</v>
      </c>
      <c r="C55" s="121">
        <f>C52+C53+C54</f>
        <v>51000000</v>
      </c>
      <c r="D55" s="118">
        <v>46600000</v>
      </c>
      <c r="E55" s="119">
        <f t="shared" si="0"/>
        <v>1.094420600858369</v>
      </c>
    </row>
    <row r="56" spans="1:5" s="120" customFormat="1">
      <c r="A56" s="117"/>
      <c r="B56" s="117" t="s">
        <v>349</v>
      </c>
      <c r="C56" s="113">
        <f>C11+C19+C25+C28+C29+C31+C33+C42+C50+C55</f>
        <v>1452290915</v>
      </c>
      <c r="D56" s="118">
        <v>1345016115</v>
      </c>
      <c r="E56" s="119">
        <f t="shared" si="0"/>
        <v>1.0797572600087397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68"/>
  <sheetViews>
    <sheetView topLeftCell="A35" workbookViewId="0">
      <selection activeCell="C48" sqref="C48"/>
    </sheetView>
  </sheetViews>
  <sheetFormatPr defaultRowHeight="12.75"/>
  <cols>
    <col min="1" max="1" width="13" customWidth="1"/>
    <col min="2" max="2" width="14.42578125" customWidth="1"/>
    <col min="3" max="3" width="13.5703125" style="100" customWidth="1"/>
  </cols>
  <sheetData>
    <row r="1" spans="1:3">
      <c r="A1" s="18">
        <v>605610000</v>
      </c>
      <c r="B1" s="18">
        <v>593233000</v>
      </c>
      <c r="C1" s="100">
        <f>A1/B1</f>
        <v>1.0208636404245885</v>
      </c>
    </row>
    <row r="2" spans="1:3">
      <c r="A2" s="18">
        <v>480000000</v>
      </c>
      <c r="B2" s="18">
        <v>475000000</v>
      </c>
      <c r="C2" s="100">
        <f t="shared" ref="C2:C65" si="0">A2/B2</f>
        <v>1.0105263157894737</v>
      </c>
    </row>
    <row r="3" spans="1:3">
      <c r="A3" s="18">
        <v>35000000</v>
      </c>
      <c r="B3" s="18">
        <v>24000000</v>
      </c>
      <c r="C3" s="100">
        <f t="shared" si="0"/>
        <v>1.4583333333333333</v>
      </c>
    </row>
    <row r="4" spans="1:3">
      <c r="A4" s="18">
        <v>10500000</v>
      </c>
      <c r="B4" s="18">
        <v>21000000</v>
      </c>
      <c r="C4" s="100">
        <f t="shared" si="0"/>
        <v>0.5</v>
      </c>
    </row>
    <row r="5" spans="1:3">
      <c r="A5">
        <v>100</v>
      </c>
      <c r="B5">
        <v>200</v>
      </c>
      <c r="C5" s="100">
        <f t="shared" si="0"/>
        <v>0.5</v>
      </c>
    </row>
    <row r="6" spans="1:3">
      <c r="A6">
        <v>10</v>
      </c>
      <c r="B6">
        <v>33</v>
      </c>
      <c r="C6" s="100">
        <f t="shared" si="0"/>
        <v>0.30303030303030304</v>
      </c>
    </row>
    <row r="7" spans="1:3">
      <c r="A7" s="18">
        <v>80000000</v>
      </c>
      <c r="B7" s="18">
        <v>73000000</v>
      </c>
      <c r="C7" s="100">
        <f t="shared" si="0"/>
        <v>1.095890410958904</v>
      </c>
    </row>
    <row r="8" spans="1:3">
      <c r="A8" s="18">
        <v>211000000</v>
      </c>
      <c r="B8" s="18">
        <v>93000000</v>
      </c>
      <c r="C8" s="100">
        <f t="shared" si="0"/>
        <v>2.2688172043010755</v>
      </c>
    </row>
    <row r="9" spans="1:3">
      <c r="A9" s="18">
        <v>163000000</v>
      </c>
      <c r="B9" s="18">
        <v>56000000</v>
      </c>
      <c r="C9" s="100">
        <f t="shared" si="0"/>
        <v>2.9107142857142856</v>
      </c>
    </row>
    <row r="10" spans="1:3">
      <c r="A10" s="18">
        <v>8000000</v>
      </c>
      <c r="B10" s="18">
        <v>5000000</v>
      </c>
      <c r="C10" s="100">
        <f t="shared" si="0"/>
        <v>1.6</v>
      </c>
    </row>
    <row r="11" spans="1:3">
      <c r="A11" s="18">
        <v>40000000</v>
      </c>
      <c r="B11" s="18">
        <v>32000000</v>
      </c>
      <c r="C11" s="100">
        <f t="shared" si="0"/>
        <v>1.25</v>
      </c>
    </row>
    <row r="13" spans="1:3">
      <c r="A13" s="18">
        <v>63830000</v>
      </c>
      <c r="B13" s="18">
        <v>61404000</v>
      </c>
      <c r="C13" s="100">
        <f t="shared" si="0"/>
        <v>1.0395088267865287</v>
      </c>
    </row>
    <row r="15" spans="1:3">
      <c r="A15" s="18">
        <v>16000000</v>
      </c>
      <c r="B15" s="18">
        <v>13000000</v>
      </c>
      <c r="C15" s="100">
        <f t="shared" si="0"/>
        <v>1.2307692307692308</v>
      </c>
    </row>
    <row r="18" spans="1:3">
      <c r="A18">
        <v>10</v>
      </c>
      <c r="B18">
        <v>4</v>
      </c>
      <c r="C18" s="100">
        <f t="shared" si="0"/>
        <v>2.5</v>
      </c>
    </row>
    <row r="19" spans="1:3">
      <c r="A19">
        <v>20000</v>
      </c>
    </row>
    <row r="20" spans="1:3">
      <c r="A20" s="18">
        <v>1800000</v>
      </c>
      <c r="B20" s="18">
        <v>2000000</v>
      </c>
      <c r="C20" s="100">
        <f t="shared" si="0"/>
        <v>0.9</v>
      </c>
    </row>
    <row r="21" spans="1:3">
      <c r="A21" s="18">
        <v>1000000</v>
      </c>
      <c r="B21">
        <v>400</v>
      </c>
      <c r="C21" s="100">
        <f t="shared" si="0"/>
        <v>2500</v>
      </c>
    </row>
    <row r="22" spans="1:3">
      <c r="A22" s="18">
        <v>45000000</v>
      </c>
      <c r="B22" s="18">
        <v>46000000</v>
      </c>
      <c r="C22" s="100">
        <f t="shared" si="0"/>
        <v>0.97826086956521741</v>
      </c>
    </row>
    <row r="25" spans="1:3">
      <c r="A25" s="18">
        <v>28000000</v>
      </c>
      <c r="B25" s="18">
        <v>36000000</v>
      </c>
      <c r="C25" s="100">
        <f t="shared" si="0"/>
        <v>0.77777777777777779</v>
      </c>
    </row>
    <row r="26" spans="1:3">
      <c r="A26" s="18">
        <v>28000000</v>
      </c>
      <c r="B26" s="18">
        <v>36000000</v>
      </c>
      <c r="C26" s="100">
        <f t="shared" si="0"/>
        <v>0.77777777777777779</v>
      </c>
    </row>
    <row r="27" spans="1:3">
      <c r="A27" s="18">
        <v>1050000</v>
      </c>
      <c r="B27" s="18">
        <v>1500000</v>
      </c>
      <c r="C27" s="100">
        <f t="shared" si="0"/>
        <v>0.7</v>
      </c>
    </row>
    <row r="28" spans="1:3">
      <c r="A28" s="18">
        <v>1050000</v>
      </c>
      <c r="B28" s="18">
        <v>1500000</v>
      </c>
      <c r="C28" s="100">
        <f t="shared" si="0"/>
        <v>0.7</v>
      </c>
    </row>
    <row r="29" spans="1:3">
      <c r="A29" s="18">
        <v>253026404</v>
      </c>
      <c r="B29" s="18">
        <v>234511044</v>
      </c>
      <c r="C29" s="100">
        <f t="shared" si="0"/>
        <v>1.0789530406934695</v>
      </c>
    </row>
    <row r="31" spans="1:3">
      <c r="A31" s="18">
        <v>27000000</v>
      </c>
      <c r="B31">
        <v>50</v>
      </c>
      <c r="C31" s="100">
        <f t="shared" si="0"/>
        <v>540000</v>
      </c>
    </row>
    <row r="32" spans="1:3">
      <c r="A32" s="18">
        <v>22000000</v>
      </c>
      <c r="B32" s="18">
        <v>18000000</v>
      </c>
      <c r="C32" s="100">
        <f t="shared" si="0"/>
        <v>1.2222222222222223</v>
      </c>
    </row>
    <row r="33" spans="1:3">
      <c r="A33" s="18">
        <v>166026404</v>
      </c>
      <c r="B33" s="18">
        <v>193711044</v>
      </c>
      <c r="C33" s="100">
        <f t="shared" si="0"/>
        <v>0.85708280009063398</v>
      </c>
    </row>
    <row r="34" spans="1:3">
      <c r="A34" s="18">
        <v>38000000</v>
      </c>
      <c r="B34" s="18">
        <v>22750000</v>
      </c>
      <c r="C34" s="100">
        <f t="shared" si="0"/>
        <v>1.6703296703296704</v>
      </c>
    </row>
    <row r="35" spans="1:3">
      <c r="A35" s="18">
        <v>153105000</v>
      </c>
      <c r="B35" s="18">
        <v>129500000</v>
      </c>
      <c r="C35" s="100">
        <f t="shared" si="0"/>
        <v>1.1822779922779922</v>
      </c>
    </row>
    <row r="36" spans="1:3">
      <c r="A36" s="18">
        <v>1000000</v>
      </c>
      <c r="B36" s="18">
        <v>1500000</v>
      </c>
      <c r="C36" s="100">
        <f t="shared" si="0"/>
        <v>0.66666666666666663</v>
      </c>
    </row>
    <row r="37" spans="1:3">
      <c r="A37" s="18">
        <v>130000000</v>
      </c>
      <c r="B37" s="18">
        <v>58000000</v>
      </c>
      <c r="C37" s="100">
        <f t="shared" si="0"/>
        <v>2.2413793103448274</v>
      </c>
    </row>
    <row r="38" spans="1:3">
      <c r="A38">
        <v>100</v>
      </c>
    </row>
    <row r="39" spans="1:3">
      <c r="A39">
        <v>5</v>
      </c>
    </row>
    <row r="40" spans="1:3">
      <c r="A40" s="18">
        <v>22000000</v>
      </c>
      <c r="B40" s="18">
        <v>70000000</v>
      </c>
      <c r="C40" s="100">
        <f t="shared" si="0"/>
        <v>0.31428571428571428</v>
      </c>
    </row>
    <row r="41" spans="1:3">
      <c r="A41" s="18">
        <v>66800000</v>
      </c>
      <c r="B41" s="18">
        <v>45600000</v>
      </c>
      <c r="C41" s="100">
        <f t="shared" si="0"/>
        <v>1.4649122807017543</v>
      </c>
    </row>
    <row r="42" spans="1:3">
      <c r="A42" s="18">
        <v>11000000</v>
      </c>
      <c r="B42" s="18">
        <v>6000000</v>
      </c>
      <c r="C42" s="100">
        <f t="shared" si="0"/>
        <v>1.8333333333333333</v>
      </c>
    </row>
    <row r="43" spans="1:3">
      <c r="A43" s="18">
        <v>10000000</v>
      </c>
      <c r="B43" s="18">
        <v>4000000</v>
      </c>
      <c r="C43" s="100">
        <f t="shared" si="0"/>
        <v>2.5</v>
      </c>
    </row>
    <row r="45" spans="1:3">
      <c r="A45">
        <v>800</v>
      </c>
      <c r="B45">
        <v>600</v>
      </c>
      <c r="C45" s="100">
        <f t="shared" si="0"/>
        <v>1.3333333333333333</v>
      </c>
    </row>
    <row r="46" spans="1:3">
      <c r="A46" s="18">
        <v>45000000</v>
      </c>
      <c r="B46" s="18">
        <v>35000000</v>
      </c>
      <c r="C46" s="100">
        <f t="shared" si="0"/>
        <v>1.2857142857142858</v>
      </c>
    </row>
    <row r="48" spans="1:3">
      <c r="A48" s="18">
        <v>7500000</v>
      </c>
      <c r="B48">
        <v>6000000</v>
      </c>
      <c r="C48" s="100">
        <f t="shared" si="0"/>
        <v>1.25</v>
      </c>
    </row>
    <row r="49" spans="1:3">
      <c r="A49" s="18">
        <v>5500000</v>
      </c>
      <c r="B49" s="18">
        <v>5000000</v>
      </c>
      <c r="C49" s="100">
        <f t="shared" si="0"/>
        <v>1.1000000000000001</v>
      </c>
    </row>
    <row r="50" spans="1:3">
      <c r="A50" s="18">
        <v>2000000</v>
      </c>
      <c r="B50" s="18">
        <v>1000000</v>
      </c>
      <c r="C50" s="100">
        <f t="shared" si="0"/>
        <v>2</v>
      </c>
    </row>
    <row r="52" spans="1:3">
      <c r="A52" s="18">
        <v>3500000</v>
      </c>
      <c r="B52">
        <v>500</v>
      </c>
      <c r="C52" s="100">
        <f t="shared" si="0"/>
        <v>7000</v>
      </c>
    </row>
    <row r="53" spans="1:3">
      <c r="A53" s="18">
        <v>3500000</v>
      </c>
      <c r="B53">
        <v>500</v>
      </c>
      <c r="C53" s="100">
        <f t="shared" si="0"/>
        <v>7000</v>
      </c>
    </row>
    <row r="54" spans="1:3">
      <c r="A54" s="18">
        <v>32850457</v>
      </c>
      <c r="B54" s="18">
        <v>20000000</v>
      </c>
      <c r="C54" s="100">
        <f t="shared" si="0"/>
        <v>1.64252285</v>
      </c>
    </row>
    <row r="55" spans="1:3">
      <c r="A55" s="18">
        <v>32850457</v>
      </c>
      <c r="B55" s="18">
        <v>20000000</v>
      </c>
      <c r="C55" s="100">
        <f t="shared" si="0"/>
        <v>1.64252285</v>
      </c>
    </row>
    <row r="56" spans="1:3">
      <c r="A56">
        <v>0</v>
      </c>
      <c r="B56" s="18">
        <v>6059970</v>
      </c>
      <c r="C56" s="100">
        <f t="shared" si="0"/>
        <v>0</v>
      </c>
    </row>
    <row r="57" spans="1:3">
      <c r="B57" s="18">
        <v>6059970</v>
      </c>
      <c r="C57" s="100">
        <f t="shared" si="0"/>
        <v>0</v>
      </c>
    </row>
    <row r="58" spans="1:3">
      <c r="A58">
        <v>0</v>
      </c>
      <c r="B58" s="18">
        <v>5300000</v>
      </c>
      <c r="C58" s="100">
        <f t="shared" si="0"/>
        <v>0</v>
      </c>
    </row>
    <row r="59" spans="1:3">
      <c r="B59" s="18">
        <v>5300000</v>
      </c>
      <c r="C59" s="100">
        <f t="shared" si="0"/>
        <v>0</v>
      </c>
    </row>
    <row r="60" spans="1:3">
      <c r="A60">
        <v>0</v>
      </c>
      <c r="B60" s="18">
        <v>60000000</v>
      </c>
      <c r="C60" s="100">
        <f t="shared" si="0"/>
        <v>0</v>
      </c>
    </row>
    <row r="61" spans="1:3">
      <c r="B61" s="18">
        <v>60000000</v>
      </c>
      <c r="C61" s="100">
        <f t="shared" si="0"/>
        <v>0</v>
      </c>
    </row>
    <row r="62" spans="1:3">
      <c r="A62">
        <v>10</v>
      </c>
      <c r="B62">
        <v>40</v>
      </c>
      <c r="C62" s="100">
        <f t="shared" si="0"/>
        <v>0.25</v>
      </c>
    </row>
    <row r="63" spans="1:3">
      <c r="A63">
        <v>10</v>
      </c>
      <c r="B63">
        <v>40</v>
      </c>
      <c r="C63" s="100">
        <f t="shared" si="0"/>
        <v>0.25</v>
      </c>
    </row>
    <row r="64" spans="1:3">
      <c r="A64" s="18">
        <v>1426281861</v>
      </c>
      <c r="B64" s="18">
        <v>1292647814</v>
      </c>
      <c r="C64" s="100">
        <f t="shared" si="0"/>
        <v>1.1033800897295294</v>
      </c>
    </row>
    <row r="65" spans="1:3">
      <c r="A65" s="18">
        <v>26009054</v>
      </c>
      <c r="B65" s="18">
        <v>52368301</v>
      </c>
      <c r="C65" s="100">
        <f t="shared" si="0"/>
        <v>0.4966564410787358</v>
      </c>
    </row>
    <row r="66" spans="1:3">
      <c r="A66" s="18">
        <v>109042000</v>
      </c>
      <c r="B66">
        <v>81510000</v>
      </c>
      <c r="C66" s="100">
        <f>A66/B66</f>
        <v>1.3377745061955588</v>
      </c>
    </row>
    <row r="67" spans="1:3">
      <c r="A67" s="18">
        <v>77000000</v>
      </c>
      <c r="B67" s="18">
        <v>40800000</v>
      </c>
      <c r="C67" s="100">
        <f>A67/B67</f>
        <v>1.8872549019607843</v>
      </c>
    </row>
    <row r="68" spans="1:3">
      <c r="A68" s="18">
        <v>1638332915</v>
      </c>
      <c r="B68" s="18">
        <v>1467326115</v>
      </c>
      <c r="C68" s="100">
        <f>A68/B68</f>
        <v>1.1165431448754661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83"/>
  <sheetViews>
    <sheetView tabSelected="1" topLeftCell="B48" workbookViewId="0">
      <selection activeCell="F79" sqref="F79"/>
    </sheetView>
  </sheetViews>
  <sheetFormatPr defaultRowHeight="12.75"/>
  <cols>
    <col min="1" max="1" width="0.5703125" style="196" hidden="1" customWidth="1"/>
    <col min="2" max="2" width="7.5703125" style="201" customWidth="1"/>
    <col min="3" max="3" width="55.85546875" style="15" customWidth="1"/>
    <col min="4" max="4" width="12" style="201" hidden="1" customWidth="1"/>
    <col min="5" max="6" width="12.140625" style="201" customWidth="1"/>
    <col min="7" max="7" width="16.28515625" style="196" customWidth="1"/>
    <col min="8" max="8" width="12.7109375" style="196" customWidth="1"/>
    <col min="9" max="9" width="9.140625" style="196"/>
    <col min="10" max="10" width="10.140625" style="196" bestFit="1" customWidth="1"/>
    <col min="11" max="16384" width="9.140625" style="196"/>
  </cols>
  <sheetData>
    <row r="1" spans="1:7" ht="40.5" customHeight="1">
      <c r="A1" s="195"/>
      <c r="B1" s="187" t="s">
        <v>155</v>
      </c>
      <c r="C1" s="188" t="s">
        <v>156</v>
      </c>
      <c r="D1" s="189" t="s">
        <v>316</v>
      </c>
      <c r="E1" s="190" t="s">
        <v>790</v>
      </c>
      <c r="F1" s="350" t="s">
        <v>817</v>
      </c>
      <c r="G1" s="348" t="s">
        <v>816</v>
      </c>
    </row>
    <row r="2" spans="1:7" ht="12" customHeight="1">
      <c r="A2" s="195"/>
      <c r="B2" s="191">
        <v>1</v>
      </c>
      <c r="C2" s="192">
        <v>2</v>
      </c>
      <c r="D2" s="193">
        <v>3</v>
      </c>
      <c r="E2" s="190">
        <v>4</v>
      </c>
      <c r="F2" s="349"/>
      <c r="G2" s="194"/>
    </row>
    <row r="3" spans="1:7" ht="12.75" customHeight="1">
      <c r="A3" s="197"/>
      <c r="B3" s="224">
        <v>321</v>
      </c>
      <c r="C3" s="225" t="s">
        <v>157</v>
      </c>
      <c r="D3" s="226">
        <v>13431161</v>
      </c>
      <c r="E3" s="227">
        <v>86324607</v>
      </c>
      <c r="F3" s="227">
        <v>28329188</v>
      </c>
      <c r="G3" s="228">
        <f>E3/F3</f>
        <v>3.0471966580898826</v>
      </c>
    </row>
    <row r="4" spans="1:7" ht="16.5" customHeight="1">
      <c r="A4" s="197"/>
      <c r="B4" s="224">
        <v>711</v>
      </c>
      <c r="C4" s="225" t="s">
        <v>158</v>
      </c>
      <c r="D4" s="226">
        <f>SUM(D5:D10)</f>
        <v>659100000</v>
      </c>
      <c r="E4" s="227">
        <f>SUM(E5:E10)</f>
        <v>784700000</v>
      </c>
      <c r="F4" s="227">
        <f>SUM(F5:F10)</f>
        <v>186761805.03999999</v>
      </c>
      <c r="G4" s="228">
        <f>F4/E4</f>
        <v>0.23800408441442589</v>
      </c>
    </row>
    <row r="5" spans="1:7" ht="14.25">
      <c r="A5" s="197"/>
      <c r="B5" s="229">
        <v>71111</v>
      </c>
      <c r="C5" s="230" t="s">
        <v>159</v>
      </c>
      <c r="D5" s="226">
        <v>500000000</v>
      </c>
      <c r="E5" s="226">
        <v>670000000</v>
      </c>
      <c r="F5" s="226">
        <v>161270485.12</v>
      </c>
      <c r="G5" s="228">
        <f t="shared" ref="G5:G68" si="0">F5/E5</f>
        <v>0.24070221659701493</v>
      </c>
    </row>
    <row r="6" spans="1:7" ht="14.25" customHeight="1">
      <c r="A6" s="197"/>
      <c r="B6" s="229">
        <v>71112</v>
      </c>
      <c r="C6" s="230" t="s">
        <v>160</v>
      </c>
      <c r="D6" s="226">
        <v>39000000</v>
      </c>
      <c r="E6" s="226">
        <v>59000000</v>
      </c>
      <c r="F6" s="226">
        <v>13602149.199999999</v>
      </c>
      <c r="G6" s="228">
        <f t="shared" si="0"/>
        <v>0.23054490169491523</v>
      </c>
    </row>
    <row r="7" spans="1:7" ht="15" customHeight="1">
      <c r="A7" s="197"/>
      <c r="B7" s="229">
        <v>71114</v>
      </c>
      <c r="C7" s="230" t="s">
        <v>225</v>
      </c>
      <c r="D7" s="226">
        <v>36000000</v>
      </c>
      <c r="E7" s="226">
        <v>1700000</v>
      </c>
      <c r="F7" s="226">
        <v>282905.84000000003</v>
      </c>
      <c r="G7" s="228">
        <f t="shared" si="0"/>
        <v>0.16641520000000001</v>
      </c>
    </row>
    <row r="8" spans="1:7" ht="15" customHeight="1">
      <c r="A8" s="197"/>
      <c r="B8" s="229">
        <v>711161</v>
      </c>
      <c r="C8" s="230" t="s">
        <v>161</v>
      </c>
      <c r="D8" s="226">
        <v>100000</v>
      </c>
      <c r="E8" s="226"/>
      <c r="F8" s="226"/>
      <c r="G8" s="228"/>
    </row>
    <row r="9" spans="1:7" ht="15" customHeight="1">
      <c r="A9" s="197"/>
      <c r="B9" s="229">
        <v>71118</v>
      </c>
      <c r="C9" s="230" t="s">
        <v>162</v>
      </c>
      <c r="D9" s="226"/>
      <c r="E9" s="226"/>
      <c r="F9" s="226"/>
      <c r="G9" s="228"/>
    </row>
    <row r="10" spans="1:7" ht="14.25">
      <c r="A10" s="197"/>
      <c r="B10" s="229">
        <v>71119</v>
      </c>
      <c r="C10" s="230" t="s">
        <v>163</v>
      </c>
      <c r="D10" s="226">
        <v>84000000</v>
      </c>
      <c r="E10" s="226">
        <v>54000000</v>
      </c>
      <c r="F10" s="226">
        <f>11072278.19+533986.69</f>
        <v>11606264.879999999</v>
      </c>
      <c r="G10" s="228">
        <f t="shared" si="0"/>
        <v>0.21493083111111108</v>
      </c>
    </row>
    <row r="11" spans="1:7" ht="13.5" customHeight="1">
      <c r="A11" s="197"/>
      <c r="B11" s="224">
        <v>713</v>
      </c>
      <c r="C11" s="225" t="s">
        <v>164</v>
      </c>
      <c r="D11" s="226">
        <f>SUM(D12:D16)</f>
        <v>159000000</v>
      </c>
      <c r="E11" s="227">
        <f>SUM(E12:E16)</f>
        <v>255010000</v>
      </c>
      <c r="F11" s="227">
        <f>SUM(F12:F16)</f>
        <v>61439974.839999996</v>
      </c>
      <c r="G11" s="228">
        <f t="shared" si="0"/>
        <v>0.2409316295047253</v>
      </c>
    </row>
    <row r="12" spans="1:7" ht="14.25">
      <c r="A12" s="197"/>
      <c r="B12" s="231">
        <v>713121</v>
      </c>
      <c r="C12" s="230" t="s">
        <v>788</v>
      </c>
      <c r="D12" s="226">
        <v>113000000</v>
      </c>
      <c r="E12" s="226">
        <v>100000000</v>
      </c>
      <c r="F12" s="226">
        <v>23123708.98</v>
      </c>
      <c r="G12" s="228">
        <f t="shared" si="0"/>
        <v>0.23123708980000002</v>
      </c>
    </row>
    <row r="13" spans="1:7" ht="14.25">
      <c r="A13" s="197"/>
      <c r="B13" s="231">
        <v>713122</v>
      </c>
      <c r="C13" s="230" t="s">
        <v>789</v>
      </c>
      <c r="D13" s="226"/>
      <c r="E13" s="226">
        <v>110000000</v>
      </c>
      <c r="F13" s="226">
        <v>28831844.870000001</v>
      </c>
      <c r="G13" s="228">
        <f t="shared" si="0"/>
        <v>0.26210768063636364</v>
      </c>
    </row>
    <row r="14" spans="1:7" ht="14.25">
      <c r="A14" s="197"/>
      <c r="B14" s="231">
        <v>71331</v>
      </c>
      <c r="C14" s="230" t="s">
        <v>166</v>
      </c>
      <c r="D14" s="226">
        <v>8000000</v>
      </c>
      <c r="E14" s="226">
        <v>11000000</v>
      </c>
      <c r="F14" s="226">
        <v>3235290.44</v>
      </c>
      <c r="G14" s="228">
        <f t="shared" si="0"/>
        <v>0.29411731272727271</v>
      </c>
    </row>
    <row r="15" spans="1:7" ht="13.5" customHeight="1">
      <c r="A15" s="197"/>
      <c r="B15" s="231">
        <v>71342</v>
      </c>
      <c r="C15" s="230" t="s">
        <v>167</v>
      </c>
      <c r="D15" s="226">
        <v>38000000</v>
      </c>
      <c r="E15" s="226">
        <v>34000000</v>
      </c>
      <c r="F15" s="226">
        <v>6249130.5499999998</v>
      </c>
      <c r="G15" s="228">
        <f t="shared" si="0"/>
        <v>0.18379795735294116</v>
      </c>
    </row>
    <row r="16" spans="1:7" ht="14.25">
      <c r="A16" s="197"/>
      <c r="B16" s="231">
        <v>71361</v>
      </c>
      <c r="C16" s="230" t="s">
        <v>168</v>
      </c>
      <c r="D16" s="226"/>
      <c r="E16" s="226">
        <v>10000</v>
      </c>
      <c r="F16" s="226"/>
      <c r="G16" s="228">
        <f t="shared" si="0"/>
        <v>0</v>
      </c>
    </row>
    <row r="17" spans="1:8" ht="15.75" customHeight="1">
      <c r="A17" s="197"/>
      <c r="B17" s="224">
        <v>714</v>
      </c>
      <c r="C17" s="225" t="s">
        <v>169</v>
      </c>
      <c r="D17" s="226">
        <f>SUM(D18:D26)</f>
        <v>61903000</v>
      </c>
      <c r="E17" s="227">
        <f>SUM(E18:E30)</f>
        <v>38675000</v>
      </c>
      <c r="F17" s="227">
        <f>SUM(F18:F30)</f>
        <v>9066424.75</v>
      </c>
      <c r="G17" s="228">
        <f t="shared" si="0"/>
        <v>0.23442597931480286</v>
      </c>
    </row>
    <row r="18" spans="1:8" ht="15.75" customHeight="1">
      <c r="A18" s="197"/>
      <c r="B18" s="224">
        <v>71443</v>
      </c>
      <c r="C18" s="230" t="s">
        <v>517</v>
      </c>
      <c r="D18" s="226"/>
      <c r="E18" s="226">
        <v>50000</v>
      </c>
      <c r="F18" s="226"/>
      <c r="G18" s="228">
        <f t="shared" si="0"/>
        <v>0</v>
      </c>
    </row>
    <row r="19" spans="1:8" ht="26.25" customHeight="1">
      <c r="A19" s="197"/>
      <c r="B19" s="231">
        <v>714513</v>
      </c>
      <c r="C19" s="230" t="s">
        <v>170</v>
      </c>
      <c r="D19" s="226">
        <v>14500000</v>
      </c>
      <c r="E19" s="226">
        <v>18000000</v>
      </c>
      <c r="F19" s="226">
        <v>3534260</v>
      </c>
      <c r="G19" s="228">
        <f t="shared" si="0"/>
        <v>0.19634777777777779</v>
      </c>
    </row>
    <row r="20" spans="1:8" ht="16.5" customHeight="1">
      <c r="A20" s="197"/>
      <c r="B20" s="231">
        <v>714514</v>
      </c>
      <c r="C20" s="230" t="s">
        <v>522</v>
      </c>
      <c r="D20" s="226"/>
      <c r="E20" s="226">
        <v>10000</v>
      </c>
      <c r="F20" s="226"/>
      <c r="G20" s="228">
        <f t="shared" si="0"/>
        <v>0</v>
      </c>
    </row>
    <row r="21" spans="1:8" ht="13.5" customHeight="1">
      <c r="A21" s="197"/>
      <c r="B21" s="231">
        <v>714543</v>
      </c>
      <c r="C21" s="230" t="s">
        <v>171</v>
      </c>
      <c r="D21" s="226"/>
      <c r="E21" s="226">
        <v>500000</v>
      </c>
      <c r="F21" s="226"/>
      <c r="G21" s="228">
        <f t="shared" si="0"/>
        <v>0</v>
      </c>
    </row>
    <row r="22" spans="1:8" ht="12.75" customHeight="1">
      <c r="A22" s="197"/>
      <c r="B22" s="231">
        <v>714547</v>
      </c>
      <c r="C22" s="230" t="s">
        <v>172</v>
      </c>
      <c r="D22" s="226">
        <v>3000</v>
      </c>
      <c r="E22" s="226">
        <v>5000</v>
      </c>
      <c r="F22" s="226"/>
      <c r="G22" s="228">
        <f t="shared" si="0"/>
        <v>0</v>
      </c>
      <c r="H22" s="198"/>
    </row>
    <row r="23" spans="1:8" ht="13.5" customHeight="1">
      <c r="A23" s="197"/>
      <c r="B23" s="231">
        <v>714548</v>
      </c>
      <c r="C23" s="230" t="s">
        <v>318</v>
      </c>
      <c r="D23" s="226"/>
      <c r="E23" s="226">
        <v>5000</v>
      </c>
      <c r="F23" s="226"/>
      <c r="G23" s="228">
        <f t="shared" si="0"/>
        <v>0</v>
      </c>
      <c r="H23" s="198"/>
    </row>
    <row r="24" spans="1:8" ht="14.25" customHeight="1">
      <c r="A24" s="197"/>
      <c r="B24" s="231">
        <v>714549</v>
      </c>
      <c r="C24" s="230" t="s">
        <v>173</v>
      </c>
      <c r="D24" s="226">
        <v>1800000</v>
      </c>
      <c r="E24" s="226">
        <v>3000000</v>
      </c>
      <c r="F24" s="226">
        <v>1819082.52</v>
      </c>
      <c r="G24" s="228">
        <f t="shared" si="0"/>
        <v>0.60636084000000001</v>
      </c>
    </row>
    <row r="25" spans="1:8" ht="14.25">
      <c r="A25" s="197"/>
      <c r="B25" s="231">
        <v>714552</v>
      </c>
      <c r="C25" s="230" t="s">
        <v>174</v>
      </c>
      <c r="D25" s="226">
        <v>600000</v>
      </c>
      <c r="E25" s="226">
        <v>1400000</v>
      </c>
      <c r="F25" s="226">
        <v>120740</v>
      </c>
      <c r="G25" s="228">
        <f t="shared" si="0"/>
        <v>8.6242857142857149E-2</v>
      </c>
    </row>
    <row r="26" spans="1:8" ht="13.5" customHeight="1">
      <c r="A26" s="197"/>
      <c r="B26" s="231">
        <v>714562</v>
      </c>
      <c r="C26" s="230" t="s">
        <v>175</v>
      </c>
      <c r="D26" s="226">
        <v>45000000</v>
      </c>
      <c r="E26" s="226">
        <v>14000000</v>
      </c>
      <c r="F26" s="226">
        <v>3332830.43</v>
      </c>
      <c r="G26" s="228">
        <f t="shared" si="0"/>
        <v>0.23805931642857145</v>
      </c>
    </row>
    <row r="27" spans="1:8" ht="13.5" customHeight="1">
      <c r="A27" s="197"/>
      <c r="B27" s="231">
        <v>714565</v>
      </c>
      <c r="C27" s="230" t="s">
        <v>697</v>
      </c>
      <c r="D27" s="226"/>
      <c r="E27" s="226">
        <v>1500000</v>
      </c>
      <c r="F27" s="226">
        <v>259511.8</v>
      </c>
      <c r="G27" s="228">
        <f t="shared" si="0"/>
        <v>0.17300786666666665</v>
      </c>
    </row>
    <row r="28" spans="1:8" ht="13.5" customHeight="1">
      <c r="A28" s="197"/>
      <c r="B28" s="231">
        <v>714567</v>
      </c>
      <c r="C28" s="230" t="s">
        <v>698</v>
      </c>
      <c r="D28" s="226"/>
      <c r="E28" s="226">
        <v>100000</v>
      </c>
      <c r="F28" s="226"/>
      <c r="G28" s="228">
        <f t="shared" si="0"/>
        <v>0</v>
      </c>
    </row>
    <row r="29" spans="1:8" ht="13.5" customHeight="1">
      <c r="A29" s="197"/>
      <c r="B29" s="231">
        <v>714558</v>
      </c>
      <c r="C29" s="230" t="s">
        <v>710</v>
      </c>
      <c r="D29" s="226"/>
      <c r="E29" s="226">
        <v>100000</v>
      </c>
      <c r="F29" s="226"/>
      <c r="G29" s="228">
        <f t="shared" si="0"/>
        <v>0</v>
      </c>
    </row>
    <row r="30" spans="1:8" ht="13.5" customHeight="1">
      <c r="A30" s="197"/>
      <c r="B30" s="231">
        <v>714593</v>
      </c>
      <c r="C30" s="230" t="s">
        <v>670</v>
      </c>
      <c r="D30" s="226"/>
      <c r="E30" s="226">
        <v>5000</v>
      </c>
      <c r="F30" s="226"/>
      <c r="G30" s="228">
        <f t="shared" si="0"/>
        <v>0</v>
      </c>
    </row>
    <row r="31" spans="1:8" ht="14.25">
      <c r="A31" s="197"/>
      <c r="B31" s="224">
        <v>716</v>
      </c>
      <c r="C31" s="225" t="s">
        <v>177</v>
      </c>
      <c r="D31" s="226">
        <f>D32</f>
        <v>28000000</v>
      </c>
      <c r="E31" s="227">
        <f>E32</f>
        <v>29000000</v>
      </c>
      <c r="F31" s="227">
        <f>F32</f>
        <v>6806618.0099999998</v>
      </c>
      <c r="G31" s="228">
        <f t="shared" si="0"/>
        <v>0.23471096586206897</v>
      </c>
    </row>
    <row r="32" spans="1:8" ht="14.25" customHeight="1">
      <c r="A32" s="197"/>
      <c r="B32" s="231">
        <v>71611</v>
      </c>
      <c r="C32" s="230" t="s">
        <v>178</v>
      </c>
      <c r="D32" s="226">
        <v>28000000</v>
      </c>
      <c r="E32" s="226">
        <v>29000000</v>
      </c>
      <c r="F32" s="226">
        <v>6806618.0099999998</v>
      </c>
      <c r="G32" s="228">
        <f t="shared" si="0"/>
        <v>0.23471096586206897</v>
      </c>
    </row>
    <row r="33" spans="1:10" ht="11.25" customHeight="1">
      <c r="A33" s="197"/>
      <c r="B33" s="224">
        <v>731</v>
      </c>
      <c r="C33" s="225" t="s">
        <v>288</v>
      </c>
      <c r="D33" s="226"/>
      <c r="E33" s="227">
        <f>E34</f>
        <v>2000000</v>
      </c>
      <c r="F33" s="227">
        <f>F34</f>
        <v>0</v>
      </c>
      <c r="G33" s="228">
        <f t="shared" si="0"/>
        <v>0</v>
      </c>
    </row>
    <row r="34" spans="1:10" ht="24.75" customHeight="1">
      <c r="A34" s="197"/>
      <c r="B34" s="231">
        <v>731151</v>
      </c>
      <c r="C34" s="230" t="s">
        <v>289</v>
      </c>
      <c r="D34" s="226"/>
      <c r="E34" s="226">
        <v>2000000</v>
      </c>
      <c r="F34" s="226"/>
      <c r="G34" s="228">
        <f t="shared" si="0"/>
        <v>0</v>
      </c>
    </row>
    <row r="35" spans="1:10" ht="13.5" customHeight="1">
      <c r="A35" s="197"/>
      <c r="B35" s="224">
        <v>733</v>
      </c>
      <c r="C35" s="225" t="s">
        <v>179</v>
      </c>
      <c r="D35" s="226">
        <f>SUM(D36:D41)</f>
        <v>253026404</v>
      </c>
      <c r="E35" s="227">
        <f>SUM(E36:E41)</f>
        <v>470026404</v>
      </c>
      <c r="F35" s="227">
        <f>SUM(F36:F41)</f>
        <v>68480973</v>
      </c>
      <c r="G35" s="228">
        <f t="shared" si="0"/>
        <v>0.14569601285633307</v>
      </c>
    </row>
    <row r="36" spans="1:10" ht="18.75" customHeight="1">
      <c r="A36" s="197"/>
      <c r="B36" s="224">
        <v>733151</v>
      </c>
      <c r="C36" s="230" t="s">
        <v>675</v>
      </c>
      <c r="D36" s="226"/>
      <c r="E36" s="226">
        <v>120000000</v>
      </c>
      <c r="F36" s="226"/>
      <c r="G36" s="228">
        <f t="shared" si="0"/>
        <v>0</v>
      </c>
    </row>
    <row r="37" spans="1:10" ht="19.5" customHeight="1">
      <c r="A37" s="197"/>
      <c r="B37" s="224">
        <v>733154</v>
      </c>
      <c r="C37" s="230" t="s">
        <v>238</v>
      </c>
      <c r="D37" s="226">
        <v>27000000</v>
      </c>
      <c r="E37" s="226">
        <v>34000000</v>
      </c>
      <c r="F37" s="226"/>
      <c r="G37" s="228">
        <f t="shared" si="0"/>
        <v>0</v>
      </c>
      <c r="J37" s="198"/>
    </row>
    <row r="38" spans="1:10" ht="21" customHeight="1">
      <c r="A38" s="197"/>
      <c r="B38" s="231">
        <v>733156</v>
      </c>
      <c r="C38" s="230" t="s">
        <v>180</v>
      </c>
      <c r="D38" s="226">
        <v>22000000</v>
      </c>
      <c r="E38" s="226">
        <v>36000000</v>
      </c>
      <c r="F38" s="226">
        <v>4534371</v>
      </c>
      <c r="G38" s="228">
        <f t="shared" si="0"/>
        <v>0.12595475</v>
      </c>
    </row>
    <row r="39" spans="1:10" ht="19.5" customHeight="1">
      <c r="A39" s="197"/>
      <c r="B39" s="231">
        <v>733158</v>
      </c>
      <c r="C39" s="230" t="s">
        <v>181</v>
      </c>
      <c r="D39" s="226">
        <v>166026404</v>
      </c>
      <c r="E39" s="226">
        <v>166026404</v>
      </c>
      <c r="F39" s="226">
        <v>41506602</v>
      </c>
      <c r="G39" s="228">
        <f t="shared" si="0"/>
        <v>0.25000000602313832</v>
      </c>
    </row>
    <row r="40" spans="1:10" ht="19.5" customHeight="1">
      <c r="A40" s="197"/>
      <c r="B40" s="231">
        <v>733251</v>
      </c>
      <c r="C40" s="230" t="s">
        <v>671</v>
      </c>
      <c r="D40" s="226"/>
      <c r="E40" s="226">
        <v>12000000</v>
      </c>
      <c r="F40" s="226"/>
      <c r="G40" s="228">
        <f t="shared" si="0"/>
        <v>0</v>
      </c>
    </row>
    <row r="41" spans="1:10" ht="20.25" customHeight="1">
      <c r="A41" s="197"/>
      <c r="B41" s="231">
        <v>733252</v>
      </c>
      <c r="C41" s="230" t="s">
        <v>672</v>
      </c>
      <c r="D41" s="226">
        <v>38000000</v>
      </c>
      <c r="E41" s="226">
        <v>102000000</v>
      </c>
      <c r="F41" s="226">
        <v>22440000</v>
      </c>
      <c r="G41" s="228">
        <f t="shared" si="0"/>
        <v>0.22</v>
      </c>
    </row>
    <row r="42" spans="1:10" ht="14.25">
      <c r="A42" s="197"/>
      <c r="B42" s="224">
        <v>741</v>
      </c>
      <c r="C42" s="225" t="s">
        <v>184</v>
      </c>
      <c r="D42" s="226">
        <f>SUM(D43:D48)</f>
        <v>144000000</v>
      </c>
      <c r="E42" s="227">
        <f>SUM(E43:E48)</f>
        <v>60440000</v>
      </c>
      <c r="F42" s="227">
        <f>SUM(F43:F48)</f>
        <v>4119277.87</v>
      </c>
      <c r="G42" s="228">
        <f t="shared" si="0"/>
        <v>6.8154829086697552E-2</v>
      </c>
    </row>
    <row r="43" spans="1:10" ht="17.25" customHeight="1">
      <c r="A43" s="197"/>
      <c r="B43" s="224">
        <v>741151</v>
      </c>
      <c r="C43" s="230" t="s">
        <v>185</v>
      </c>
      <c r="D43" s="226">
        <v>4000000</v>
      </c>
      <c r="E43" s="226">
        <v>20000</v>
      </c>
      <c r="F43" s="226"/>
      <c r="G43" s="228">
        <f t="shared" si="0"/>
        <v>0</v>
      </c>
    </row>
    <row r="44" spans="1:10" ht="18" customHeight="1">
      <c r="A44" s="197"/>
      <c r="B44" s="231">
        <v>741522</v>
      </c>
      <c r="C44" s="230" t="s">
        <v>187</v>
      </c>
      <c r="D44" s="226">
        <v>130000000</v>
      </c>
      <c r="E44" s="226">
        <v>60000000</v>
      </c>
      <c r="F44" s="226">
        <v>4115114.87</v>
      </c>
      <c r="G44" s="228">
        <f t="shared" si="0"/>
        <v>6.8585247833333335E-2</v>
      </c>
    </row>
    <row r="45" spans="1:10" ht="15.75" customHeight="1">
      <c r="A45" s="197"/>
      <c r="B45" s="231">
        <v>741526</v>
      </c>
      <c r="C45" s="230" t="s">
        <v>319</v>
      </c>
      <c r="D45" s="226"/>
      <c r="E45" s="226">
        <v>10000</v>
      </c>
      <c r="F45" s="226"/>
      <c r="G45" s="228">
        <f t="shared" si="0"/>
        <v>0</v>
      </c>
    </row>
    <row r="46" spans="1:10" ht="33.75" customHeight="1">
      <c r="A46" s="197"/>
      <c r="B46" s="231">
        <v>741531</v>
      </c>
      <c r="C46" s="230" t="s">
        <v>186</v>
      </c>
      <c r="D46" s="226"/>
      <c r="E46" s="226">
        <v>10000</v>
      </c>
      <c r="F46" s="226"/>
      <c r="G46" s="228">
        <f t="shared" si="0"/>
        <v>0</v>
      </c>
    </row>
    <row r="47" spans="1:10" ht="46.5" customHeight="1">
      <c r="A47" s="197"/>
      <c r="B47" s="231">
        <v>741532</v>
      </c>
      <c r="C47" s="230" t="s">
        <v>467</v>
      </c>
      <c r="D47" s="226"/>
      <c r="E47" s="226">
        <v>100000</v>
      </c>
      <c r="F47" s="226"/>
      <c r="G47" s="228">
        <f t="shared" si="0"/>
        <v>0</v>
      </c>
    </row>
    <row r="48" spans="1:10" ht="14.25" customHeight="1">
      <c r="A48" s="197"/>
      <c r="B48" s="231">
        <v>741534</v>
      </c>
      <c r="C48" s="230" t="s">
        <v>188</v>
      </c>
      <c r="D48" s="226">
        <v>10000000</v>
      </c>
      <c r="E48" s="226">
        <v>300000</v>
      </c>
      <c r="F48" s="226">
        <v>4163</v>
      </c>
      <c r="G48" s="228">
        <f t="shared" si="0"/>
        <v>1.3876666666666667E-2</v>
      </c>
    </row>
    <row r="49" spans="1:8" ht="12.75" customHeight="1">
      <c r="A49" s="197"/>
      <c r="B49" s="224">
        <v>742</v>
      </c>
      <c r="C49" s="225" t="s">
        <v>189</v>
      </c>
      <c r="D49" s="226">
        <f>SUM(D51:D57)</f>
        <v>69800000</v>
      </c>
      <c r="E49" s="227">
        <f>SUM(E50:E57)</f>
        <v>42000000</v>
      </c>
      <c r="F49" s="227">
        <f>SUM(F50:F57)</f>
        <v>5036857</v>
      </c>
      <c r="G49" s="228">
        <f t="shared" si="0"/>
        <v>0.11992516666666667</v>
      </c>
    </row>
    <row r="50" spans="1:8" ht="26.25" customHeight="1">
      <c r="A50" s="197"/>
      <c r="B50" s="224">
        <v>742126</v>
      </c>
      <c r="C50" s="230" t="s">
        <v>523</v>
      </c>
      <c r="D50" s="226"/>
      <c r="E50" s="226">
        <v>500000</v>
      </c>
      <c r="F50" s="226"/>
      <c r="G50" s="228">
        <f t="shared" si="0"/>
        <v>0</v>
      </c>
    </row>
    <row r="51" spans="1:8" ht="13.5" customHeight="1">
      <c r="A51" s="197"/>
      <c r="B51" s="231">
        <v>742152</v>
      </c>
      <c r="C51" s="230" t="s">
        <v>190</v>
      </c>
      <c r="D51" s="226">
        <v>11000000</v>
      </c>
      <c r="E51" s="226">
        <v>14000000</v>
      </c>
      <c r="F51" s="226">
        <v>2240301.5699999998</v>
      </c>
      <c r="G51" s="228">
        <f t="shared" si="0"/>
        <v>0.1600215407142857</v>
      </c>
    </row>
    <row r="52" spans="1:8" ht="12.75" customHeight="1">
      <c r="A52" s="197"/>
      <c r="B52" s="231">
        <v>742153</v>
      </c>
      <c r="C52" s="230" t="s">
        <v>191</v>
      </c>
      <c r="D52" s="226">
        <v>10000000</v>
      </c>
      <c r="E52" s="226">
        <v>11000000</v>
      </c>
      <c r="F52" s="226">
        <v>325881.18</v>
      </c>
      <c r="G52" s="228">
        <f t="shared" si="0"/>
        <v>2.9625561818181819E-2</v>
      </c>
    </row>
    <row r="53" spans="1:8" ht="27" customHeight="1">
      <c r="A53" s="197"/>
      <c r="B53" s="231">
        <v>742154</v>
      </c>
      <c r="C53" s="230" t="s">
        <v>290</v>
      </c>
      <c r="D53" s="226"/>
      <c r="E53" s="226">
        <v>2500000</v>
      </c>
      <c r="F53" s="226"/>
      <c r="G53" s="228">
        <f t="shared" si="0"/>
        <v>0</v>
      </c>
    </row>
    <row r="54" spans="1:8" ht="14.25">
      <c r="A54" s="197"/>
      <c r="B54" s="231">
        <v>742251</v>
      </c>
      <c r="C54" s="230" t="s">
        <v>192</v>
      </c>
      <c r="D54" s="226">
        <v>800000</v>
      </c>
      <c r="E54" s="226">
        <v>3000000</v>
      </c>
      <c r="F54" s="226">
        <v>394580</v>
      </c>
      <c r="G54" s="228">
        <f t="shared" si="0"/>
        <v>0.13152666666666665</v>
      </c>
    </row>
    <row r="55" spans="1:8" ht="14.25" customHeight="1">
      <c r="A55" s="197"/>
      <c r="B55" s="231">
        <v>742253</v>
      </c>
      <c r="C55" s="230" t="s">
        <v>193</v>
      </c>
      <c r="D55" s="226">
        <v>48000000</v>
      </c>
      <c r="E55" s="226">
        <v>8000000</v>
      </c>
      <c r="F55" s="226">
        <v>1733594.25</v>
      </c>
      <c r="G55" s="228">
        <f t="shared" si="0"/>
        <v>0.21669928124999999</v>
      </c>
      <c r="H55" s="199"/>
    </row>
    <row r="56" spans="1:8" ht="14.25" customHeight="1">
      <c r="A56" s="197"/>
      <c r="B56" s="231">
        <v>742255</v>
      </c>
      <c r="C56" s="230" t="s">
        <v>524</v>
      </c>
      <c r="D56" s="226"/>
      <c r="E56" s="226">
        <v>3000000</v>
      </c>
      <c r="F56" s="226">
        <v>342500</v>
      </c>
      <c r="G56" s="228">
        <f t="shared" si="0"/>
        <v>0.11416666666666667</v>
      </c>
      <c r="H56" s="199"/>
    </row>
    <row r="57" spans="1:8" ht="14.25" customHeight="1">
      <c r="A57" s="197"/>
      <c r="B57" s="231">
        <v>742351</v>
      </c>
      <c r="C57" s="230" t="s">
        <v>194</v>
      </c>
      <c r="D57" s="226"/>
      <c r="E57" s="226"/>
      <c r="F57" s="226"/>
      <c r="G57" s="228"/>
    </row>
    <row r="58" spans="1:8" ht="14.25" customHeight="1">
      <c r="A58" s="197"/>
      <c r="B58" s="224">
        <v>743</v>
      </c>
      <c r="C58" s="225" t="s">
        <v>195</v>
      </c>
      <c r="D58" s="226">
        <f>D59+D60+D61</f>
        <v>8000000</v>
      </c>
      <c r="E58" s="227">
        <f>E59+E60+E61</f>
        <v>9550000</v>
      </c>
      <c r="F58" s="227">
        <f>F59+F60+F61</f>
        <v>1289095.8700000001</v>
      </c>
      <c r="G58" s="228">
        <f t="shared" si="0"/>
        <v>0.1349838607329843</v>
      </c>
    </row>
    <row r="59" spans="1:8" ht="13.5" customHeight="1">
      <c r="A59" s="197"/>
      <c r="B59" s="231">
        <v>743324</v>
      </c>
      <c r="C59" s="230" t="s">
        <v>205</v>
      </c>
      <c r="D59" s="226">
        <v>5500000</v>
      </c>
      <c r="E59" s="226">
        <v>8000000</v>
      </c>
      <c r="F59" s="226">
        <v>1124415</v>
      </c>
      <c r="G59" s="228">
        <f t="shared" si="0"/>
        <v>0.14055187499999999</v>
      </c>
    </row>
    <row r="60" spans="1:8" ht="29.25" customHeight="1">
      <c r="A60" s="197"/>
      <c r="B60" s="231">
        <v>743353</v>
      </c>
      <c r="C60" s="230" t="s">
        <v>686</v>
      </c>
      <c r="D60" s="226">
        <v>2500000</v>
      </c>
      <c r="E60" s="226">
        <v>1500000</v>
      </c>
      <c r="F60" s="226">
        <v>164680.87</v>
      </c>
      <c r="G60" s="228">
        <f t="shared" si="0"/>
        <v>0.10978724666666666</v>
      </c>
    </row>
    <row r="61" spans="1:8" ht="13.5" customHeight="1">
      <c r="A61" s="197"/>
      <c r="B61" s="231">
        <v>743924</v>
      </c>
      <c r="C61" s="230" t="s">
        <v>673</v>
      </c>
      <c r="D61" s="226"/>
      <c r="E61" s="226">
        <v>50000</v>
      </c>
      <c r="F61" s="226"/>
      <c r="G61" s="228">
        <f t="shared" si="0"/>
        <v>0</v>
      </c>
    </row>
    <row r="62" spans="1:8" ht="16.5" customHeight="1">
      <c r="A62" s="197"/>
      <c r="B62" s="224">
        <v>744</v>
      </c>
      <c r="C62" s="225" t="s">
        <v>196</v>
      </c>
      <c r="D62" s="226">
        <f>D63</f>
        <v>2000000</v>
      </c>
      <c r="E62" s="227">
        <f>E63</f>
        <v>2000000</v>
      </c>
      <c r="F62" s="227"/>
      <c r="G62" s="228">
        <f t="shared" si="0"/>
        <v>0</v>
      </c>
    </row>
    <row r="63" spans="1:8" ht="14.25" customHeight="1">
      <c r="A63" s="197"/>
      <c r="B63" s="231"/>
      <c r="C63" s="230" t="s">
        <v>197</v>
      </c>
      <c r="D63" s="226">
        <v>2000000</v>
      </c>
      <c r="E63" s="226">
        <v>2000000</v>
      </c>
      <c r="F63" s="226"/>
      <c r="G63" s="228">
        <f t="shared" si="0"/>
        <v>0</v>
      </c>
    </row>
    <row r="64" spans="1:8" ht="14.25" customHeight="1">
      <c r="A64" s="197"/>
      <c r="B64" s="224">
        <v>745</v>
      </c>
      <c r="C64" s="225" t="s">
        <v>198</v>
      </c>
      <c r="D64" s="226">
        <f>D65</f>
        <v>26000000</v>
      </c>
      <c r="E64" s="227">
        <f>E65</f>
        <v>41612919</v>
      </c>
      <c r="F64" s="227">
        <f>F65</f>
        <v>5310967.58</v>
      </c>
      <c r="G64" s="228">
        <f t="shared" si="0"/>
        <v>0.1276278547054101</v>
      </c>
    </row>
    <row r="65" spans="1:7" ht="13.5" customHeight="1">
      <c r="A65" s="197"/>
      <c r="B65" s="231"/>
      <c r="C65" s="230" t="s">
        <v>199</v>
      </c>
      <c r="D65" s="226">
        <v>26000000</v>
      </c>
      <c r="E65" s="250">
        <v>41612919</v>
      </c>
      <c r="F65" s="250">
        <v>5310967.58</v>
      </c>
      <c r="G65" s="228">
        <f t="shared" si="0"/>
        <v>0.1276278547054101</v>
      </c>
    </row>
    <row r="66" spans="1:7" ht="18" customHeight="1">
      <c r="A66" s="197"/>
      <c r="B66" s="224">
        <v>771</v>
      </c>
      <c r="C66" s="225" t="s">
        <v>200</v>
      </c>
      <c r="D66" s="226">
        <f>D67</f>
        <v>9000000</v>
      </c>
      <c r="E66" s="226">
        <f>E67</f>
        <v>0</v>
      </c>
      <c r="F66" s="226"/>
      <c r="G66" s="228"/>
    </row>
    <row r="67" spans="1:7" ht="14.25">
      <c r="A67" s="13"/>
      <c r="B67" s="231"/>
      <c r="C67" s="230" t="s">
        <v>201</v>
      </c>
      <c r="D67" s="226">
        <v>9000000</v>
      </c>
      <c r="E67" s="226"/>
      <c r="F67" s="226"/>
      <c r="G67" s="228"/>
    </row>
    <row r="68" spans="1:7" ht="17.25" customHeight="1">
      <c r="A68" s="13"/>
      <c r="B68" s="231">
        <v>811</v>
      </c>
      <c r="C68" s="230" t="s">
        <v>321</v>
      </c>
      <c r="D68" s="226">
        <f>D69</f>
        <v>0</v>
      </c>
      <c r="E68" s="226">
        <f>E69</f>
        <v>15000000</v>
      </c>
      <c r="F68" s="226"/>
      <c r="G68" s="228">
        <f t="shared" si="0"/>
        <v>0</v>
      </c>
    </row>
    <row r="69" spans="1:7" ht="17.25" customHeight="1">
      <c r="A69" s="13"/>
      <c r="B69" s="231"/>
      <c r="C69" s="230" t="s">
        <v>320</v>
      </c>
      <c r="D69" s="226"/>
      <c r="E69" s="226">
        <v>15000000</v>
      </c>
      <c r="F69" s="226"/>
      <c r="G69" s="228">
        <f t="shared" ref="G69:G78" si="1">F69/E69</f>
        <v>0</v>
      </c>
    </row>
    <row r="70" spans="1:7" ht="22.5" customHeight="1">
      <c r="A70" s="13"/>
      <c r="B70" s="231">
        <v>812</v>
      </c>
      <c r="C70" s="230" t="s">
        <v>526</v>
      </c>
      <c r="D70" s="226"/>
      <c r="E70" s="226">
        <f>E71</f>
        <v>0</v>
      </c>
      <c r="F70" s="226"/>
      <c r="G70" s="228"/>
    </row>
    <row r="71" spans="1:7" ht="26.25" customHeight="1">
      <c r="A71" s="13"/>
      <c r="B71" s="231"/>
      <c r="C71" s="230" t="s">
        <v>525</v>
      </c>
      <c r="D71" s="226"/>
      <c r="E71" s="226"/>
      <c r="F71" s="226"/>
      <c r="G71" s="228"/>
    </row>
    <row r="72" spans="1:7" ht="21.75" customHeight="1">
      <c r="A72" s="13"/>
      <c r="B72" s="231">
        <v>841</v>
      </c>
      <c r="C72" s="230" t="s">
        <v>531</v>
      </c>
      <c r="D72" s="226"/>
      <c r="E72" s="226">
        <f>E73</f>
        <v>10000000</v>
      </c>
      <c r="F72" s="226"/>
      <c r="G72" s="228">
        <f t="shared" si="1"/>
        <v>0</v>
      </c>
    </row>
    <row r="73" spans="1:7" ht="21.75" customHeight="1">
      <c r="A73" s="13"/>
      <c r="B73" s="231"/>
      <c r="C73" s="230" t="s">
        <v>532</v>
      </c>
      <c r="D73" s="226"/>
      <c r="E73" s="226">
        <v>10000000</v>
      </c>
      <c r="F73" s="226"/>
      <c r="G73" s="228">
        <f t="shared" si="1"/>
        <v>0</v>
      </c>
    </row>
    <row r="74" spans="1:7" ht="14.25">
      <c r="A74" s="13"/>
      <c r="B74" s="231">
        <v>911</v>
      </c>
      <c r="C74" s="230" t="s">
        <v>322</v>
      </c>
      <c r="D74" s="226">
        <f>D75</f>
        <v>0</v>
      </c>
      <c r="E74" s="226">
        <f>E75</f>
        <v>0</v>
      </c>
      <c r="F74" s="226"/>
      <c r="G74" s="228"/>
    </row>
    <row r="75" spans="1:7" ht="14.25">
      <c r="A75" s="13"/>
      <c r="B75" s="231"/>
      <c r="C75" s="230" t="s">
        <v>323</v>
      </c>
      <c r="D75" s="226"/>
      <c r="E75" s="226"/>
      <c r="F75" s="226"/>
      <c r="G75" s="228"/>
    </row>
    <row r="76" spans="1:7" ht="20.25" customHeight="1">
      <c r="A76" s="13"/>
      <c r="B76" s="224">
        <v>921</v>
      </c>
      <c r="C76" s="225" t="s">
        <v>202</v>
      </c>
      <c r="D76" s="226">
        <f>D77</f>
        <v>10000</v>
      </c>
      <c r="E76" s="226">
        <f>E77</f>
        <v>10000</v>
      </c>
      <c r="F76" s="226"/>
      <c r="G76" s="228">
        <f t="shared" si="1"/>
        <v>0</v>
      </c>
    </row>
    <row r="77" spans="1:7" ht="14.25" customHeight="1">
      <c r="A77" s="14"/>
      <c r="B77" s="231"/>
      <c r="C77" s="230" t="s">
        <v>203</v>
      </c>
      <c r="D77" s="226">
        <v>10000</v>
      </c>
      <c r="E77" s="226">
        <v>10000</v>
      </c>
      <c r="F77" s="226"/>
      <c r="G77" s="228">
        <f t="shared" si="1"/>
        <v>0</v>
      </c>
    </row>
    <row r="78" spans="1:7" ht="14.25" customHeight="1">
      <c r="A78" s="14"/>
      <c r="B78" s="231"/>
      <c r="C78" s="95" t="s">
        <v>475</v>
      </c>
      <c r="D78" s="226"/>
      <c r="E78" s="232">
        <f>E3+E4+E11+E17+E31+E33+E35+E42+E49+E58+E62+E64+E68+E72+E76</f>
        <v>1846348930</v>
      </c>
      <c r="F78" s="232">
        <f>F4+F11+F17+F31+F33+F35+F49+F58+F64+F66+F68+F70+F72+F74+F76+F42</f>
        <v>348311993.95999998</v>
      </c>
      <c r="G78" s="228">
        <f t="shared" si="1"/>
        <v>0.1886490621033371</v>
      </c>
    </row>
    <row r="79" spans="1:7" ht="18.75" customHeight="1">
      <c r="B79" s="15"/>
      <c r="D79" s="200"/>
    </row>
    <row r="80" spans="1:7">
      <c r="B80" s="15"/>
      <c r="D80" s="200"/>
    </row>
    <row r="81" spans="2:6">
      <c r="B81" s="15"/>
      <c r="D81" s="200"/>
    </row>
    <row r="82" spans="2:6" ht="13.5" customHeight="1">
      <c r="C82" s="201"/>
      <c r="D82" s="200"/>
      <c r="E82" s="200"/>
      <c r="F82" s="200"/>
    </row>
    <row r="83" spans="2:6">
      <c r="C83" s="201"/>
      <c r="D83" s="202"/>
    </row>
  </sheetData>
  <printOptions horizontalCentered="1"/>
  <pageMargins left="0.59055118110236227" right="0.59055118110236227" top="0" bottom="0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L42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РАСХОДИ 2022.</vt:lpstr>
      <vt:lpstr>ekonomska klasifikacija2016 (2)</vt:lpstr>
      <vt:lpstr>ek. klasifikacija за об.буџ2016</vt:lpstr>
      <vt:lpstr>ekonomska klasifikacija (3)</vt:lpstr>
      <vt:lpstr>ekonomska klasifikacija</vt:lpstr>
      <vt:lpstr>приходи 2015- реб</vt:lpstr>
      <vt:lpstr>Sheet2</vt:lpstr>
      <vt:lpstr>Sheet3</vt:lpstr>
      <vt:lpstr>Sheet4</vt:lpstr>
      <vt:lpstr>приходи 2021ук</vt:lpstr>
      <vt:lpstr>Sheet1</vt:lpstr>
      <vt:lpstr>'РАСХОДИ 2022.'!Print_Area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Mlazic</dc:creator>
  <cp:lastModifiedBy>nina.baletic</cp:lastModifiedBy>
  <cp:lastPrinted>2021-12-13T14:05:19Z</cp:lastPrinted>
  <dcterms:created xsi:type="dcterms:W3CDTF">2010-11-04T08:18:30Z</dcterms:created>
  <dcterms:modified xsi:type="dcterms:W3CDTF">2022-05-05T08:58:28Z</dcterms:modified>
</cp:coreProperties>
</file>